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0\GESTION ADM_FINANCIERA\EJECUCIONES PRESUPUESTALES\"/>
    </mc:Choice>
  </mc:AlternateContent>
  <bookViews>
    <workbookView xWindow="0" yWindow="0" windowWidth="20490" windowHeight="7755" activeTab="1"/>
  </bookViews>
  <sheets>
    <sheet name="INGRESOS" sheetId="1" r:id="rId1"/>
    <sheet name="GASTOS" sheetId="2" r:id="rId2"/>
    <sheet name="SALDOS" sheetId="3" r:id="rId3"/>
  </sheets>
  <calcPr calcId="162913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J48" i="1"/>
  <c r="I48" i="1"/>
  <c r="H48" i="1"/>
  <c r="G48" i="1"/>
  <c r="F48" i="1"/>
  <c r="E48" i="1"/>
  <c r="D48" i="1"/>
  <c r="C48" i="1"/>
  <c r="J18" i="1"/>
  <c r="I18" i="1"/>
  <c r="H18" i="1"/>
  <c r="G18" i="1"/>
  <c r="F18" i="1"/>
  <c r="E18" i="1"/>
  <c r="D18" i="1"/>
  <c r="E75" i="1"/>
  <c r="E72" i="1"/>
  <c r="E69" i="1"/>
  <c r="E68" i="1" s="1"/>
  <c r="E46" i="1"/>
  <c r="E43" i="1"/>
  <c r="E40" i="1"/>
  <c r="E39" i="1" s="1"/>
  <c r="H101" i="2" l="1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L86" i="2"/>
  <c r="J86" i="2"/>
  <c r="G86" i="2"/>
  <c r="G80" i="2" s="1"/>
  <c r="F86" i="2"/>
  <c r="E86" i="2"/>
  <c r="D86" i="2"/>
  <c r="C86" i="2"/>
  <c r="H85" i="2"/>
  <c r="H84" i="2"/>
  <c r="H83" i="2"/>
  <c r="H82" i="2"/>
  <c r="L81" i="2"/>
  <c r="J81" i="2"/>
  <c r="J80" i="2" s="1"/>
  <c r="G81" i="2"/>
  <c r="F81" i="2"/>
  <c r="E81" i="2"/>
  <c r="D81" i="2"/>
  <c r="D102" i="2" s="1"/>
  <c r="C81" i="2"/>
  <c r="C80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L50" i="2"/>
  <c r="J50" i="2"/>
  <c r="G50" i="2"/>
  <c r="F50" i="2"/>
  <c r="E50" i="2"/>
  <c r="D50" i="2"/>
  <c r="C50" i="2"/>
  <c r="H49" i="2"/>
  <c r="H48" i="2"/>
  <c r="H47" i="2"/>
  <c r="H46" i="2"/>
  <c r="L45" i="2"/>
  <c r="J45" i="2"/>
  <c r="G45" i="2"/>
  <c r="F45" i="2"/>
  <c r="E45" i="2"/>
  <c r="D45" i="2"/>
  <c r="D66" i="2" s="1"/>
  <c r="C45" i="2"/>
  <c r="E44" i="2"/>
  <c r="E66" i="2" l="1"/>
  <c r="L44" i="2"/>
  <c r="E102" i="2"/>
  <c r="L80" i="2"/>
  <c r="F66" i="2"/>
  <c r="F80" i="2"/>
  <c r="E80" i="2"/>
  <c r="H45" i="2"/>
  <c r="H66" i="2" s="1"/>
  <c r="G44" i="2"/>
  <c r="L66" i="2"/>
  <c r="C102" i="2"/>
  <c r="J102" i="2"/>
  <c r="L102" i="2"/>
  <c r="D44" i="2"/>
  <c r="H50" i="2"/>
  <c r="H86" i="2"/>
  <c r="G102" i="2"/>
  <c r="H81" i="2"/>
  <c r="F102" i="2"/>
  <c r="D80" i="2"/>
  <c r="H80" i="2" s="1"/>
  <c r="J44" i="2"/>
  <c r="J66" i="2"/>
  <c r="C66" i="2"/>
  <c r="G66" i="2"/>
  <c r="F44" i="2"/>
  <c r="C44" i="2"/>
  <c r="K10" i="2"/>
  <c r="I46" i="2" s="1"/>
  <c r="K46" i="2" s="1"/>
  <c r="I82" i="2" s="1"/>
  <c r="K82" i="2" s="1"/>
  <c r="M82" i="2" s="1"/>
  <c r="L14" i="2"/>
  <c r="J14" i="2"/>
  <c r="J30" i="2" s="1"/>
  <c r="I14" i="2"/>
  <c r="L9" i="2"/>
  <c r="J9" i="2"/>
  <c r="I9" i="2"/>
  <c r="I8" i="2" s="1"/>
  <c r="G14" i="2"/>
  <c r="F14" i="2"/>
  <c r="E14" i="2"/>
  <c r="G9" i="2"/>
  <c r="F9" i="2"/>
  <c r="E9" i="2"/>
  <c r="D14" i="2"/>
  <c r="D9" i="2"/>
  <c r="C14" i="2"/>
  <c r="H14" i="2" s="1"/>
  <c r="C9" i="2"/>
  <c r="H19" i="1"/>
  <c r="H16" i="1" s="1"/>
  <c r="I16" i="1" s="1"/>
  <c r="G46" i="1" s="1"/>
  <c r="F79" i="1"/>
  <c r="F78" i="1"/>
  <c r="C75" i="1"/>
  <c r="C80" i="1" s="1"/>
  <c r="F76" i="1"/>
  <c r="H75" i="1"/>
  <c r="D75" i="1"/>
  <c r="D68" i="1" s="1"/>
  <c r="F74" i="1"/>
  <c r="F73" i="1"/>
  <c r="H72" i="1"/>
  <c r="D72" i="1"/>
  <c r="C72" i="1"/>
  <c r="C68" i="1" s="1"/>
  <c r="F71" i="1"/>
  <c r="F70" i="1"/>
  <c r="H69" i="1"/>
  <c r="D69" i="1"/>
  <c r="C69" i="1"/>
  <c r="G40" i="1"/>
  <c r="G44" i="1"/>
  <c r="G47" i="1"/>
  <c r="I47" i="1" s="1"/>
  <c r="G76" i="1" s="1"/>
  <c r="I76" i="1" s="1"/>
  <c r="G50" i="1"/>
  <c r="I50" i="1" s="1"/>
  <c r="G79" i="1" s="1"/>
  <c r="I79" i="1" s="1"/>
  <c r="F50" i="1"/>
  <c r="F49" i="1"/>
  <c r="D46" i="1"/>
  <c r="C46" i="1"/>
  <c r="F47" i="1"/>
  <c r="H46" i="1"/>
  <c r="F45" i="1"/>
  <c r="I44" i="1"/>
  <c r="G73" i="1" s="1"/>
  <c r="I73" i="1" s="1"/>
  <c r="F44" i="1"/>
  <c r="H43" i="1"/>
  <c r="D43" i="1"/>
  <c r="C43" i="1"/>
  <c r="F42" i="1"/>
  <c r="F40" i="1" s="1"/>
  <c r="F41" i="1"/>
  <c r="H40" i="1"/>
  <c r="I40" i="1" s="1"/>
  <c r="D40" i="1"/>
  <c r="C40" i="1"/>
  <c r="H13" i="1"/>
  <c r="H10" i="1"/>
  <c r="I10" i="1" s="1"/>
  <c r="E16" i="1"/>
  <c r="D16" i="1"/>
  <c r="E13" i="1"/>
  <c r="D13" i="1"/>
  <c r="E10" i="1"/>
  <c r="D10" i="1"/>
  <c r="C18" i="1"/>
  <c r="C16" i="1" s="1"/>
  <c r="C13" i="1"/>
  <c r="C10" i="1"/>
  <c r="I20" i="1"/>
  <c r="I19" i="1"/>
  <c r="G49" i="1" s="1"/>
  <c r="I49" i="1" s="1"/>
  <c r="G78" i="1" s="1"/>
  <c r="I78" i="1" s="1"/>
  <c r="I17" i="1"/>
  <c r="I15" i="1"/>
  <c r="G45" i="1" s="1"/>
  <c r="I45" i="1" s="1"/>
  <c r="G74" i="1" s="1"/>
  <c r="I74" i="1" s="1"/>
  <c r="I14" i="1"/>
  <c r="I12" i="1"/>
  <c r="G42" i="1" s="1"/>
  <c r="I42" i="1" s="1"/>
  <c r="G71" i="1" s="1"/>
  <c r="I71" i="1" s="1"/>
  <c r="I11" i="1"/>
  <c r="G41" i="1" s="1"/>
  <c r="I41" i="1" s="1"/>
  <c r="G70" i="1" s="1"/>
  <c r="I70" i="1" s="1"/>
  <c r="D80" i="1" l="1"/>
  <c r="H80" i="1"/>
  <c r="I72" i="1"/>
  <c r="C21" i="1"/>
  <c r="J40" i="1"/>
  <c r="C51" i="1"/>
  <c r="I13" i="1"/>
  <c r="G43" i="1" s="1"/>
  <c r="J74" i="1"/>
  <c r="G69" i="1"/>
  <c r="C30" i="2"/>
  <c r="E30" i="2"/>
  <c r="G30" i="2"/>
  <c r="C8" i="2"/>
  <c r="L30" i="2"/>
  <c r="M46" i="2"/>
  <c r="N46" i="2" s="1"/>
  <c r="H44" i="2"/>
  <c r="H102" i="2"/>
  <c r="L8" i="2"/>
  <c r="J8" i="2"/>
  <c r="H9" i="2"/>
  <c r="G8" i="2"/>
  <c r="F8" i="2"/>
  <c r="E8" i="2"/>
  <c r="H30" i="2"/>
  <c r="F30" i="2"/>
  <c r="D8" i="2"/>
  <c r="D30" i="2"/>
  <c r="J79" i="1"/>
  <c r="E80" i="1"/>
  <c r="J78" i="1"/>
  <c r="H68" i="1"/>
  <c r="I69" i="1"/>
  <c r="J70" i="1"/>
  <c r="J73" i="1"/>
  <c r="J71" i="1"/>
  <c r="J76" i="1"/>
  <c r="F80" i="1"/>
  <c r="F69" i="1"/>
  <c r="F72" i="1"/>
  <c r="F75" i="1"/>
  <c r="H39" i="1"/>
  <c r="I43" i="1"/>
  <c r="G72" i="1" s="1"/>
  <c r="J42" i="1"/>
  <c r="K42" i="1" s="1"/>
  <c r="J45" i="1"/>
  <c r="K45" i="1" s="1"/>
  <c r="J50" i="1"/>
  <c r="J41" i="1"/>
  <c r="K41" i="1" s="1"/>
  <c r="J47" i="1"/>
  <c r="K47" i="1" s="1"/>
  <c r="F43" i="1"/>
  <c r="E51" i="1"/>
  <c r="J49" i="1"/>
  <c r="K49" i="1" s="1"/>
  <c r="D51" i="1"/>
  <c r="D39" i="1"/>
  <c r="H51" i="1"/>
  <c r="I46" i="1"/>
  <c r="G75" i="1" s="1"/>
  <c r="I75" i="1" s="1"/>
  <c r="J44" i="1"/>
  <c r="C39" i="1"/>
  <c r="C9" i="1"/>
  <c r="H21" i="1"/>
  <c r="H9" i="1"/>
  <c r="I9" i="1" s="1"/>
  <c r="G39" i="1" s="1"/>
  <c r="D9" i="1"/>
  <c r="D21" i="1"/>
  <c r="E21" i="1"/>
  <c r="E9" i="1"/>
  <c r="K11" i="2"/>
  <c r="I47" i="2" s="1"/>
  <c r="K47" i="2" s="1"/>
  <c r="H11" i="2"/>
  <c r="K20" i="2"/>
  <c r="I56" i="2" s="1"/>
  <c r="K56" i="2" s="1"/>
  <c r="H20" i="2"/>
  <c r="I18" i="3"/>
  <c r="J72" i="1" l="1"/>
  <c r="F51" i="1"/>
  <c r="M20" i="2"/>
  <c r="N20" i="2" s="1"/>
  <c r="F46" i="1"/>
  <c r="F39" i="1" s="1"/>
  <c r="I83" i="2"/>
  <c r="K83" i="2" s="1"/>
  <c r="M47" i="2"/>
  <c r="N47" i="2" s="1"/>
  <c r="I92" i="2"/>
  <c r="K92" i="2" s="1"/>
  <c r="M92" i="2" s="1"/>
  <c r="M56" i="2"/>
  <c r="N56" i="2" s="1"/>
  <c r="M11" i="2"/>
  <c r="N11" i="2" s="1"/>
  <c r="H8" i="2"/>
  <c r="J75" i="1"/>
  <c r="I39" i="1"/>
  <c r="G68" i="1" s="1"/>
  <c r="I68" i="1" s="1"/>
  <c r="J69" i="1"/>
  <c r="F68" i="1"/>
  <c r="K44" i="1"/>
  <c r="J43" i="1"/>
  <c r="D6" i="3"/>
  <c r="D3" i="3"/>
  <c r="D12" i="3"/>
  <c r="C12" i="3"/>
  <c r="D8" i="3"/>
  <c r="C8" i="3"/>
  <c r="D4" i="3"/>
  <c r="C4" i="3"/>
  <c r="C14" i="3" s="1"/>
  <c r="B12" i="3"/>
  <c r="B8" i="3"/>
  <c r="B4" i="3"/>
  <c r="J46" i="1" l="1"/>
  <c r="B14" i="3"/>
  <c r="M83" i="2"/>
  <c r="J68" i="1"/>
  <c r="J39" i="1"/>
  <c r="D14" i="3"/>
  <c r="E11" i="3"/>
  <c r="E7" i="3"/>
  <c r="E6" i="3"/>
  <c r="E8" i="3" s="1"/>
  <c r="E10" i="3"/>
  <c r="B21" i="3"/>
  <c r="E3" i="3"/>
  <c r="E4" i="3" s="1"/>
  <c r="E12" i="3" l="1"/>
  <c r="E14" i="3"/>
  <c r="G12" i="3"/>
  <c r="K24" i="2"/>
  <c r="I60" i="2" s="1"/>
  <c r="K60" i="2" s="1"/>
  <c r="K23" i="2"/>
  <c r="I59" i="2" s="1"/>
  <c r="K59" i="2" s="1"/>
  <c r="H24" i="2"/>
  <c r="H23" i="2"/>
  <c r="F20" i="1"/>
  <c r="J20" i="1" s="1"/>
  <c r="F19" i="1"/>
  <c r="F17" i="1"/>
  <c r="F15" i="1"/>
  <c r="J15" i="1" s="1"/>
  <c r="F14" i="1"/>
  <c r="F12" i="1"/>
  <c r="J12" i="1" s="1"/>
  <c r="F11" i="1"/>
  <c r="I30" i="2"/>
  <c r="K29" i="2"/>
  <c r="H29" i="2"/>
  <c r="K28" i="2"/>
  <c r="I64" i="2" s="1"/>
  <c r="K64" i="2" s="1"/>
  <c r="H28" i="2"/>
  <c r="K27" i="2"/>
  <c r="I63" i="2" s="1"/>
  <c r="K63" i="2" s="1"/>
  <c r="H27" i="2"/>
  <c r="K26" i="2"/>
  <c r="I62" i="2" s="1"/>
  <c r="K62" i="2" s="1"/>
  <c r="H26" i="2"/>
  <c r="K25" i="2"/>
  <c r="I61" i="2" s="1"/>
  <c r="K61" i="2" s="1"/>
  <c r="H25" i="2"/>
  <c r="K22" i="2"/>
  <c r="I58" i="2" s="1"/>
  <c r="K58" i="2" s="1"/>
  <c r="H22" i="2"/>
  <c r="K21" i="2"/>
  <c r="I57" i="2" s="1"/>
  <c r="K57" i="2" s="1"/>
  <c r="H21" i="2"/>
  <c r="K19" i="2"/>
  <c r="I55" i="2" s="1"/>
  <c r="K55" i="2" s="1"/>
  <c r="H19" i="2"/>
  <c r="K18" i="2"/>
  <c r="I54" i="2" s="1"/>
  <c r="K54" i="2" s="1"/>
  <c r="H18" i="2"/>
  <c r="K17" i="2"/>
  <c r="I53" i="2" s="1"/>
  <c r="K53" i="2" s="1"/>
  <c r="H17" i="2"/>
  <c r="K16" i="2"/>
  <c r="I52" i="2" s="1"/>
  <c r="K52" i="2" s="1"/>
  <c r="H16" i="2"/>
  <c r="K15" i="2"/>
  <c r="I51" i="2" s="1"/>
  <c r="K51" i="2" s="1"/>
  <c r="H15" i="2"/>
  <c r="K13" i="2"/>
  <c r="I49" i="2" s="1"/>
  <c r="K49" i="2" s="1"/>
  <c r="H13" i="2"/>
  <c r="K12" i="2"/>
  <c r="I48" i="2" s="1"/>
  <c r="K48" i="2" s="1"/>
  <c r="H12" i="2"/>
  <c r="H10" i="2"/>
  <c r="G21" i="1"/>
  <c r="I21" i="1" s="1"/>
  <c r="G51" i="1" s="1"/>
  <c r="I51" i="1" s="1"/>
  <c r="K9" i="2" l="1"/>
  <c r="I45" i="2" s="1"/>
  <c r="I84" i="2"/>
  <c r="K84" i="2" s="1"/>
  <c r="M48" i="2"/>
  <c r="N48" i="2" s="1"/>
  <c r="K45" i="2"/>
  <c r="I87" i="2"/>
  <c r="K87" i="2" s="1"/>
  <c r="M51" i="2"/>
  <c r="N51" i="2" s="1"/>
  <c r="I89" i="2"/>
  <c r="K89" i="2" s="1"/>
  <c r="M89" i="2" s="1"/>
  <c r="M53" i="2"/>
  <c r="N53" i="2" s="1"/>
  <c r="I91" i="2"/>
  <c r="K91" i="2" s="1"/>
  <c r="M91" i="2" s="1"/>
  <c r="M55" i="2"/>
  <c r="N55" i="2" s="1"/>
  <c r="M58" i="2"/>
  <c r="N58" i="2" s="1"/>
  <c r="I94" i="2"/>
  <c r="K94" i="2" s="1"/>
  <c r="M94" i="2" s="1"/>
  <c r="M62" i="2"/>
  <c r="N62" i="2" s="1"/>
  <c r="I98" i="2"/>
  <c r="K98" i="2" s="1"/>
  <c r="M98" i="2" s="1"/>
  <c r="M64" i="2"/>
  <c r="N64" i="2" s="1"/>
  <c r="I100" i="2"/>
  <c r="K100" i="2" s="1"/>
  <c r="M100" i="2" s="1"/>
  <c r="M59" i="2"/>
  <c r="N59" i="2" s="1"/>
  <c r="I95" i="2"/>
  <c r="K95" i="2" s="1"/>
  <c r="M95" i="2" s="1"/>
  <c r="I85" i="2"/>
  <c r="K85" i="2" s="1"/>
  <c r="M85" i="2" s="1"/>
  <c r="M49" i="2"/>
  <c r="N49" i="2" s="1"/>
  <c r="I88" i="2"/>
  <c r="K88" i="2" s="1"/>
  <c r="M88" i="2" s="1"/>
  <c r="M52" i="2"/>
  <c r="N52" i="2" s="1"/>
  <c r="I90" i="2"/>
  <c r="K90" i="2" s="1"/>
  <c r="M90" i="2" s="1"/>
  <c r="M54" i="2"/>
  <c r="N54" i="2" s="1"/>
  <c r="I93" i="2"/>
  <c r="K93" i="2" s="1"/>
  <c r="M93" i="2" s="1"/>
  <c r="M57" i="2"/>
  <c r="N57" i="2" s="1"/>
  <c r="I97" i="2"/>
  <c r="K97" i="2" s="1"/>
  <c r="M97" i="2" s="1"/>
  <c r="M61" i="2"/>
  <c r="N61" i="2" s="1"/>
  <c r="M63" i="2"/>
  <c r="N63" i="2" s="1"/>
  <c r="I99" i="2"/>
  <c r="K99" i="2" s="1"/>
  <c r="M99" i="2" s="1"/>
  <c r="K14" i="2"/>
  <c r="K8" i="2" s="1"/>
  <c r="I65" i="2"/>
  <c r="K65" i="2" s="1"/>
  <c r="M60" i="2"/>
  <c r="N60" i="2" s="1"/>
  <c r="I96" i="2"/>
  <c r="K96" i="2" s="1"/>
  <c r="M96" i="2" s="1"/>
  <c r="M9" i="2"/>
  <c r="M23" i="2"/>
  <c r="N23" i="2" s="1"/>
  <c r="L51" i="1"/>
  <c r="G80" i="1"/>
  <c r="I80" i="1" s="1"/>
  <c r="J80" i="1" s="1"/>
  <c r="J51" i="1"/>
  <c r="J11" i="1"/>
  <c r="K11" i="1" s="1"/>
  <c r="F10" i="1"/>
  <c r="J17" i="1"/>
  <c r="K17" i="1" s="1"/>
  <c r="J14" i="1"/>
  <c r="F13" i="1"/>
  <c r="J19" i="1"/>
  <c r="K19" i="1" s="1"/>
  <c r="F21" i="1"/>
  <c r="J21" i="1" s="1"/>
  <c r="M24" i="2"/>
  <c r="N24" i="2" s="1"/>
  <c r="K15" i="1"/>
  <c r="K12" i="1"/>
  <c r="M26" i="2"/>
  <c r="N26" i="2" s="1"/>
  <c r="M28" i="2"/>
  <c r="N28" i="2" s="1"/>
  <c r="M12" i="2"/>
  <c r="N12" i="2" s="1"/>
  <c r="M22" i="2"/>
  <c r="N22" i="2" s="1"/>
  <c r="M27" i="2"/>
  <c r="N27" i="2" s="1"/>
  <c r="M15" i="2"/>
  <c r="N15" i="2" s="1"/>
  <c r="M29" i="2"/>
  <c r="N29" i="2" s="1"/>
  <c r="M18" i="2"/>
  <c r="N18" i="2" s="1"/>
  <c r="M19" i="2"/>
  <c r="N19" i="2" s="1"/>
  <c r="M17" i="2"/>
  <c r="N17" i="2" s="1"/>
  <c r="M16" i="2"/>
  <c r="N16" i="2" s="1"/>
  <c r="M13" i="2"/>
  <c r="N13" i="2" s="1"/>
  <c r="M10" i="2"/>
  <c r="N10" i="2" s="1"/>
  <c r="M21" i="2"/>
  <c r="N21" i="2" s="1"/>
  <c r="M25" i="2"/>
  <c r="N25" i="2" s="1"/>
  <c r="F16" i="1" l="1"/>
  <c r="J16" i="1" s="1"/>
  <c r="M8" i="2"/>
  <c r="I44" i="2"/>
  <c r="M84" i="2"/>
  <c r="K81" i="2"/>
  <c r="I101" i="2"/>
  <c r="K101" i="2" s="1"/>
  <c r="M101" i="2" s="1"/>
  <c r="M65" i="2"/>
  <c r="N65" i="2" s="1"/>
  <c r="K50" i="2"/>
  <c r="K44" i="2" s="1"/>
  <c r="I81" i="2"/>
  <c r="M45" i="2"/>
  <c r="M14" i="2"/>
  <c r="M30" i="2" s="1"/>
  <c r="K30" i="2"/>
  <c r="I66" i="2" s="1"/>
  <c r="I50" i="2"/>
  <c r="M87" i="2"/>
  <c r="K14" i="1"/>
  <c r="J13" i="1"/>
  <c r="J10" i="1"/>
  <c r="L21" i="1"/>
  <c r="O30" i="2"/>
  <c r="F9" i="1" l="1"/>
  <c r="J9" i="1" s="1"/>
  <c r="I80" i="2"/>
  <c r="M44" i="2"/>
  <c r="M81" i="2"/>
  <c r="I86" i="2"/>
  <c r="M50" i="2"/>
  <c r="M66" i="2" s="1"/>
  <c r="K66" i="2"/>
  <c r="K86" i="2"/>
  <c r="K102" i="2" l="1"/>
  <c r="M86" i="2"/>
  <c r="M102" i="2" s="1"/>
  <c r="O66" i="2"/>
  <c r="I102" i="2"/>
  <c r="K80" i="2"/>
  <c r="M80" i="2" s="1"/>
</calcChain>
</file>

<file path=xl/sharedStrings.xml><?xml version="1.0" encoding="utf-8"?>
<sst xmlns="http://schemas.openxmlformats.org/spreadsheetml/2006/main" count="364" uniqueCount="121">
  <si>
    <t>INSTITUCIÓN EDUCATIVA ANTONIO NARIÑO</t>
  </si>
  <si>
    <t>INFORME SOBRE LA EJECUCIÓN PRESUPESTAL DE INGRESOS</t>
  </si>
  <si>
    <t xml:space="preserve">VIGENCIA FISCAL </t>
  </si>
  <si>
    <t>DESDE</t>
  </si>
  <si>
    <t>ENERO</t>
  </si>
  <si>
    <t>HASTA</t>
  </si>
  <si>
    <t>IDENTIFICACION PRESUPUESTAL</t>
  </si>
  <si>
    <t>DESCRIPCION</t>
  </si>
  <si>
    <t>APROPIACIÓN INICIAL</t>
  </si>
  <si>
    <t>MODIFICACIONES</t>
  </si>
  <si>
    <t>APROPIACIÓN DEFINITIVA</t>
  </si>
  <si>
    <t>RECAUDO ANTERIOR</t>
  </si>
  <si>
    <t>RECAUDO MES</t>
  </si>
  <si>
    <t>RECAUDOS ACUMULADOS</t>
  </si>
  <si>
    <t>REDUCCIONES</t>
  </si>
  <si>
    <t>ADICIONES</t>
  </si>
  <si>
    <t>020317</t>
  </si>
  <si>
    <t>020342</t>
  </si>
  <si>
    <t>VENTA DE SERVICIOS EDUCATIVOS</t>
  </si>
  <si>
    <t>020402</t>
  </si>
  <si>
    <t>SISTEMA GENERAL DE PARTICIPACIONES PARA EDUCACION</t>
  </si>
  <si>
    <t>020493</t>
  </si>
  <si>
    <t>OTRAS TRANSFERENCIAS MUNICIPALES</t>
  </si>
  <si>
    <t>020719</t>
  </si>
  <si>
    <t>RENDIMIENTOS FINANCIEROS</t>
  </si>
  <si>
    <t>020790</t>
  </si>
  <si>
    <t>TOTALES</t>
  </si>
  <si>
    <t>Jefe Organismo o entidad</t>
  </si>
  <si>
    <t>INFORME SOBRE LA EJECUCIÓN PRESUPUESTAL DE GASTOS</t>
  </si>
  <si>
    <t>COMPROMISOS ANTERIORES</t>
  </si>
  <si>
    <t>COMPROMISOS MES</t>
  </si>
  <si>
    <t>COMPROMISOS TOTALES</t>
  </si>
  <si>
    <t>PAGOS</t>
  </si>
  <si>
    <t>SALDO APROPIACIÓN</t>
  </si>
  <si>
    <t>TRASLADOS</t>
  </si>
  <si>
    <t>CONTRACREDITOS</t>
  </si>
  <si>
    <t>CREDITOS</t>
  </si>
  <si>
    <t>032008</t>
  </si>
  <si>
    <t>HONORARIOS - CAP</t>
  </si>
  <si>
    <t>032010</t>
  </si>
  <si>
    <t>032103</t>
  </si>
  <si>
    <t>COMPRA DE BIENES - MPIO</t>
  </si>
  <si>
    <t>032106</t>
  </si>
  <si>
    <t>MATERIALES Y SUMINISTROS - PRP</t>
  </si>
  <si>
    <t>MATERIALES Y SUMINISTROS - CAP</t>
  </si>
  <si>
    <t>032107</t>
  </si>
  <si>
    <t>MANTENIMIENTO - CAP</t>
  </si>
  <si>
    <t>032109</t>
  </si>
  <si>
    <t>032111</t>
  </si>
  <si>
    <t>SEGUROS GENERALES - CAP</t>
  </si>
  <si>
    <t>032119</t>
  </si>
  <si>
    <t>GASTOS IMPREVISTOS - CAP</t>
  </si>
  <si>
    <t>032124</t>
  </si>
  <si>
    <t>RECURSOS DEL BALANCE</t>
  </si>
  <si>
    <t>IMPRESOS Y PUBLICACIONES - PROPIOS</t>
  </si>
  <si>
    <t>IMPRESOS Y PUBLICACIONES - CAPITAL</t>
  </si>
  <si>
    <t>IMPRESOS Y PUBLICACIONES - GRATUIDAD</t>
  </si>
  <si>
    <t>SEGUROS GENERALES - GRATUIDAD</t>
  </si>
  <si>
    <t>MANTENIMIENTO - GRATUIDAD</t>
  </si>
  <si>
    <t>MATERIALES Y SUMINISTROS - GRATUIDAD</t>
  </si>
  <si>
    <t>HONORARIOS - MUNICIPIO</t>
  </si>
  <si>
    <t>SERVICIOS TECNICOS - MUNICIPIO</t>
  </si>
  <si>
    <t>MATERIALES Y SUMINISTROS - MUNICIPIO</t>
  </si>
  <si>
    <t>CUENTA CORRIENTE  N° 7664 - GRATUIDAD</t>
  </si>
  <si>
    <t>CUENTA CORRIENTE  N° 7656 - MUNICIPIO</t>
  </si>
  <si>
    <t>CUENTA CORRIENTE  N° 7649 - PROPIOS</t>
  </si>
  <si>
    <t>CUENTA AHORROS  N° 1390 - PROPIOS</t>
  </si>
  <si>
    <t>CUENTA AHORROS  N° 6357 - PAGADORA</t>
  </si>
  <si>
    <t>TOTAL SALDOS</t>
  </si>
  <si>
    <t>SALDOS A DICIEMBRE 31 DE 2019</t>
  </si>
  <si>
    <t>RETEFTE DIAN DICIEMBRE 2019.MUNICIPIO</t>
  </si>
  <si>
    <t>RETEICA DICIEMBRE 2019 MUNICIPIO</t>
  </si>
  <si>
    <t>RETEICA DICIEMBRE 2019 GRATUIDAD</t>
  </si>
  <si>
    <t>RETEICA DICIEMBRE 2019 PROPIOS</t>
  </si>
  <si>
    <t>TOTAL RETEICA DICIEMBRE 2019</t>
  </si>
  <si>
    <t>dian</t>
  </si>
  <si>
    <t>ica</t>
  </si>
  <si>
    <t>saldo disponible</t>
  </si>
  <si>
    <t>el rector consigno 1500 o 2000</t>
  </si>
  <si>
    <t>SEGÚN INFORME AL MUNICIPIO DE RECURSOS DEBE QUEDAR $ 0</t>
  </si>
  <si>
    <t>HONORARIOS - GRATUIDAD</t>
  </si>
  <si>
    <t>GASTOS FINANCIEROS - PROPIOS</t>
  </si>
  <si>
    <t>SEGÚN INFORMES</t>
  </si>
  <si>
    <t>PRESUPUESTO DE INGRESOS</t>
  </si>
  <si>
    <t>RECURSOS DEL BALANCE PROPIOS</t>
  </si>
  <si>
    <t>RECURSOS DEL BAANCE CONPES</t>
  </si>
  <si>
    <t>02079001</t>
  </si>
  <si>
    <t>02079002</t>
  </si>
  <si>
    <t>0321060402</t>
  </si>
  <si>
    <t>MATERIALES Y SUMINISTROS CAPITAL CONPES</t>
  </si>
  <si>
    <t>0321060401</t>
  </si>
  <si>
    <t>MATERIALES Y SUMINISTROS CAPITAL PROPIOS</t>
  </si>
  <si>
    <t>RECURSOS DEL BALANCE CONPES</t>
  </si>
  <si>
    <t>MATERIALES Y SUMINISTROS - PROPIOS</t>
  </si>
  <si>
    <t>RUBRO PRESUPUESTAL</t>
  </si>
  <si>
    <t>SALDO POR RECAUDAR</t>
  </si>
  <si>
    <t>FEBRERO</t>
  </si>
  <si>
    <t>MARZO</t>
  </si>
  <si>
    <t>020790001</t>
  </si>
  <si>
    <t>020790002</t>
  </si>
  <si>
    <t>RECURSOS DE BALANCE</t>
  </si>
  <si>
    <t>02</t>
  </si>
  <si>
    <t>0203</t>
  </si>
  <si>
    <t>0204</t>
  </si>
  <si>
    <t>0207</t>
  </si>
  <si>
    <t>PRESUPUESTO DE INGRESOS APROBADO</t>
  </si>
  <si>
    <t>INGRESOS NO TRIBUTARIOS APROBADOS</t>
  </si>
  <si>
    <t>CONCESION TIENDA ESCOLAR</t>
  </si>
  <si>
    <t>TRANSFERENCIAS APROBADAS</t>
  </si>
  <si>
    <t>RECURSOS DE CAPITAL APROBADOS</t>
  </si>
  <si>
    <t>VIGENCIA FISCAL AÑO  2020</t>
  </si>
  <si>
    <t>DESDE:</t>
  </si>
  <si>
    <t>HASTA:</t>
  </si>
  <si>
    <t>0321</t>
  </si>
  <si>
    <t>GASTOS GENERALES APROBADOS</t>
  </si>
  <si>
    <t>GASTOS ABROBADOS</t>
  </si>
  <si>
    <t>GASTOS DE PERSONAL APROBADOS</t>
  </si>
  <si>
    <t>03</t>
  </si>
  <si>
    <t>QDICION</t>
  </si>
  <si>
    <t>MATERIALES Y SUMINISTROS - CAPITAL CONPES</t>
  </si>
  <si>
    <t>MATERIALES Y SUMINISTROS - CAPITAL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</si>
</sst>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 * #,##0.00_ ;_ * \-#,##0.00_ ;_ * \-??_ ;_ @_ "/>
    <numFmt numFmtId="166" formatCode="_ * #,##0_ ;_ * \-#,##0_ ;_ * \-??_ ;_ @_ "/>
    <numFmt numFmtId="167" formatCode="_ * #,##0.0000_ ;_ * \-#,##0.0000_ ;_ * \-??_ ;_ @_ "/>
  </numFmts>
  <fonts count="21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theme="1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theme="1"/>
      <name val="Tahoma"/>
      <family val="2"/>
    </font>
    <font>
      <sz val="9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8" fillId="0" borderId="0" xfId="0" applyFont="1"/>
    <xf numFmtId="4" fontId="8" fillId="0" borderId="27" xfId="0" applyNumberFormat="1" applyFont="1" applyBorder="1"/>
    <xf numFmtId="4" fontId="6" fillId="0" borderId="27" xfId="0" applyNumberFormat="1" applyFont="1" applyBorder="1"/>
    <xf numFmtId="0" fontId="6" fillId="0" borderId="0" xfId="0" applyFont="1" applyAlignment="1">
      <alignment horizontal="center"/>
    </xf>
    <xf numFmtId="4" fontId="9" fillId="0" borderId="0" xfId="0" applyNumberFormat="1" applyFont="1"/>
    <xf numFmtId="4" fontId="5" fillId="4" borderId="0" xfId="0" applyNumberFormat="1" applyFont="1" applyFill="1"/>
    <xf numFmtId="0" fontId="5" fillId="4" borderId="0" xfId="0" applyFont="1" applyFill="1"/>
    <xf numFmtId="4" fontId="8" fillId="0" borderId="0" xfId="0" applyNumberFormat="1" applyFont="1" applyBorder="1"/>
    <xf numFmtId="49" fontId="5" fillId="0" borderId="0" xfId="0" applyNumberFormat="1" applyFont="1"/>
    <xf numFmtId="0" fontId="10" fillId="0" borderId="0" xfId="3" applyFont="1" applyFill="1" applyAlignment="1">
      <alignment vertical="top"/>
    </xf>
    <xf numFmtId="0" fontId="11" fillId="0" borderId="0" xfId="0" applyFont="1"/>
    <xf numFmtId="0" fontId="7" fillId="0" borderId="0" xfId="3" applyFont="1" applyFill="1" applyAlignment="1">
      <alignment vertical="top"/>
    </xf>
    <xf numFmtId="0" fontId="10" fillId="0" borderId="0" xfId="3" applyFont="1" applyFill="1" applyAlignment="1">
      <alignment vertical="top" wrapText="1"/>
    </xf>
    <xf numFmtId="9" fontId="10" fillId="0" borderId="0" xfId="2" applyFont="1" applyAlignment="1">
      <alignment vertical="top" wrapText="1"/>
    </xf>
    <xf numFmtId="0" fontId="10" fillId="0" borderId="2" xfId="3" applyFont="1" applyFill="1" applyBorder="1" applyAlignment="1">
      <alignment vertical="top"/>
    </xf>
    <xf numFmtId="0" fontId="10" fillId="0" borderId="0" xfId="3" applyFont="1" applyFill="1" applyBorder="1" applyAlignment="1">
      <alignment vertical="top"/>
    </xf>
    <xf numFmtId="0" fontId="10" fillId="0" borderId="0" xfId="3" applyFont="1" applyFill="1" applyBorder="1" applyAlignment="1">
      <alignment horizontal="right" vertical="top"/>
    </xf>
    <xf numFmtId="49" fontId="13" fillId="0" borderId="14" xfId="3" applyNumberFormat="1" applyFont="1" applyFill="1" applyBorder="1" applyAlignment="1">
      <alignment horizontal="right" vertical="center" wrapText="1"/>
    </xf>
    <xf numFmtId="37" fontId="10" fillId="0" borderId="20" xfId="3" applyNumberFormat="1" applyFont="1" applyFill="1" applyBorder="1" applyAlignment="1">
      <alignment horizontal="right" vertical="center" wrapText="1"/>
    </xf>
    <xf numFmtId="49" fontId="13" fillId="0" borderId="15" xfId="3" applyNumberFormat="1" applyFont="1" applyFill="1" applyBorder="1" applyAlignment="1">
      <alignment horizontal="right" vertical="center" wrapText="1"/>
    </xf>
    <xf numFmtId="37" fontId="10" fillId="0" borderId="21" xfId="3" applyNumberFormat="1" applyFont="1" applyFill="1" applyBorder="1" applyAlignment="1">
      <alignment horizontal="right" vertical="center" wrapText="1"/>
    </xf>
    <xf numFmtId="37" fontId="10" fillId="0" borderId="21" xfId="1" applyNumberFormat="1" applyFont="1" applyFill="1" applyBorder="1" applyAlignment="1" applyProtection="1">
      <alignment horizontal="right" vertical="center" wrapText="1"/>
    </xf>
    <xf numFmtId="0" fontId="13" fillId="6" borderId="21" xfId="3" applyFont="1" applyFill="1" applyBorder="1" applyAlignment="1">
      <alignment horizontal="left" vertical="center" wrapText="1"/>
    </xf>
    <xf numFmtId="0" fontId="13" fillId="6" borderId="20" xfId="3" applyFont="1" applyFill="1" applyBorder="1" applyAlignment="1">
      <alignment horizontal="left" vertical="center" wrapText="1"/>
    </xf>
    <xf numFmtId="37" fontId="10" fillId="6" borderId="23" xfId="3" applyNumberFormat="1" applyFont="1" applyFill="1" applyBorder="1" applyAlignment="1">
      <alignment horizontal="right" vertical="center" wrapText="1"/>
    </xf>
    <xf numFmtId="37" fontId="10" fillId="6" borderId="24" xfId="3" applyNumberFormat="1" applyFont="1" applyFill="1" applyBorder="1" applyAlignment="1">
      <alignment horizontal="right" vertical="center" wrapText="1"/>
    </xf>
    <xf numFmtId="37" fontId="10" fillId="6" borderId="24" xfId="1" applyNumberFormat="1" applyFont="1" applyFill="1" applyBorder="1" applyAlignment="1" applyProtection="1">
      <alignment horizontal="right" vertical="center" wrapText="1"/>
    </xf>
    <xf numFmtId="0" fontId="13" fillId="6" borderId="31" xfId="3" applyFont="1" applyFill="1" applyBorder="1" applyAlignment="1">
      <alignment horizontal="left" vertical="center" wrapText="1"/>
    </xf>
    <xf numFmtId="37" fontId="10" fillId="0" borderId="32" xfId="1" applyNumberFormat="1" applyFont="1" applyFill="1" applyBorder="1" applyAlignment="1" applyProtection="1">
      <alignment horizontal="right" vertical="center" wrapText="1"/>
    </xf>
    <xf numFmtId="37" fontId="10" fillId="0" borderId="31" xfId="1" applyNumberFormat="1" applyFont="1" applyFill="1" applyBorder="1" applyAlignment="1" applyProtection="1">
      <alignment horizontal="right" vertical="center" wrapText="1"/>
    </xf>
    <xf numFmtId="37" fontId="10" fillId="0" borderId="33" xfId="3" applyNumberFormat="1" applyFont="1" applyFill="1" applyBorder="1" applyAlignment="1">
      <alignment horizontal="right" vertical="center" wrapText="1"/>
    </xf>
    <xf numFmtId="0" fontId="7" fillId="5" borderId="34" xfId="3" applyFont="1" applyFill="1" applyBorder="1" applyAlignment="1">
      <alignment vertical="center" wrapText="1"/>
    </xf>
    <xf numFmtId="0" fontId="7" fillId="5" borderId="4" xfId="3" applyFont="1" applyFill="1" applyBorder="1" applyAlignment="1">
      <alignment vertical="center" wrapText="1"/>
    </xf>
    <xf numFmtId="37" fontId="7" fillId="5" borderId="35" xfId="1" applyNumberFormat="1" applyFont="1" applyFill="1" applyBorder="1" applyAlignment="1" applyProtection="1">
      <alignment horizontal="right" vertical="center" wrapText="1"/>
    </xf>
    <xf numFmtId="37" fontId="7" fillId="5" borderId="4" xfId="1" applyNumberFormat="1" applyFont="1" applyFill="1" applyBorder="1" applyAlignment="1" applyProtection="1">
      <alignment horizontal="right" vertical="center" wrapText="1"/>
    </xf>
    <xf numFmtId="37" fontId="7" fillId="5" borderId="4" xfId="3" applyNumberFormat="1" applyFont="1" applyFill="1" applyBorder="1" applyAlignment="1">
      <alignment horizontal="right" vertical="center" wrapText="1"/>
    </xf>
    <xf numFmtId="37" fontId="10" fillId="0" borderId="37" xfId="1" applyNumberFormat="1" applyFont="1" applyFill="1" applyBorder="1" applyAlignment="1" applyProtection="1">
      <alignment horizontal="right" vertical="center" wrapText="1"/>
    </xf>
    <xf numFmtId="37" fontId="10" fillId="0" borderId="39" xfId="1" applyNumberFormat="1" applyFont="1" applyFill="1" applyBorder="1" applyAlignment="1" applyProtection="1">
      <alignment horizontal="right" vertical="center" wrapText="1"/>
    </xf>
    <xf numFmtId="37" fontId="7" fillId="5" borderId="38" xfId="1" applyNumberFormat="1" applyFont="1" applyFill="1" applyBorder="1" applyAlignment="1" applyProtection="1">
      <alignment horizontal="right" vertical="center" wrapText="1"/>
    </xf>
    <xf numFmtId="37" fontId="10" fillId="0" borderId="36" xfId="1" applyNumberFormat="1" applyFont="1" applyFill="1" applyBorder="1" applyAlignment="1" applyProtection="1">
      <alignment horizontal="right" vertical="center" wrapText="1"/>
    </xf>
    <xf numFmtId="37" fontId="14" fillId="0" borderId="37" xfId="1" applyNumberFormat="1" applyFont="1" applyFill="1" applyBorder="1" applyAlignment="1" applyProtection="1">
      <alignment horizontal="right" vertical="center" wrapText="1"/>
    </xf>
    <xf numFmtId="0" fontId="7" fillId="6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5" borderId="4" xfId="3" applyFont="1" applyFill="1" applyBorder="1" applyAlignment="1">
      <alignment horizontal="center" vertical="center" wrapText="1"/>
    </xf>
    <xf numFmtId="37" fontId="10" fillId="6" borderId="20" xfId="3" applyNumberFormat="1" applyFont="1" applyFill="1" applyBorder="1" applyAlignment="1">
      <alignment horizontal="right" vertical="center" wrapText="1"/>
    </xf>
    <xf numFmtId="37" fontId="10" fillId="6" borderId="21" xfId="3" applyNumberFormat="1" applyFont="1" applyFill="1" applyBorder="1" applyAlignment="1">
      <alignment horizontal="right" vertical="center" wrapText="1"/>
    </xf>
    <xf numFmtId="37" fontId="10" fillId="6" borderId="21" xfId="1" applyNumberFormat="1" applyFont="1" applyFill="1" applyBorder="1" applyAlignment="1" applyProtection="1">
      <alignment horizontal="right" vertical="center" wrapText="1"/>
    </xf>
    <xf numFmtId="0" fontId="7" fillId="5" borderId="35" xfId="3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 wrapText="1"/>
    </xf>
    <xf numFmtId="37" fontId="10" fillId="0" borderId="3" xfId="3" applyNumberFormat="1" applyFont="1" applyFill="1" applyBorder="1" applyAlignment="1">
      <alignment horizontal="right" vertical="center" wrapText="1"/>
    </xf>
    <xf numFmtId="49" fontId="7" fillId="3" borderId="14" xfId="3" applyNumberFormat="1" applyFont="1" applyFill="1" applyBorder="1" applyAlignment="1">
      <alignment horizontal="right" vertical="center" wrapText="1"/>
    </xf>
    <xf numFmtId="0" fontId="7" fillId="3" borderId="20" xfId="3" applyFont="1" applyFill="1" applyBorder="1" applyAlignment="1">
      <alignment horizontal="left" vertical="center" wrapText="1"/>
    </xf>
    <xf numFmtId="37" fontId="7" fillId="3" borderId="23" xfId="3" applyNumberFormat="1" applyFont="1" applyFill="1" applyBorder="1" applyAlignment="1">
      <alignment horizontal="right" vertical="center" wrapText="1"/>
    </xf>
    <xf numFmtId="37" fontId="7" fillId="3" borderId="20" xfId="3" applyNumberFormat="1" applyFont="1" applyFill="1" applyBorder="1" applyAlignment="1">
      <alignment horizontal="right" vertical="center" wrapText="1"/>
    </xf>
    <xf numFmtId="37" fontId="7" fillId="3" borderId="25" xfId="3" applyNumberFormat="1" applyFont="1" applyFill="1" applyBorder="1" applyAlignment="1">
      <alignment horizontal="right" vertical="center" wrapText="1"/>
    </xf>
    <xf numFmtId="0" fontId="7" fillId="3" borderId="25" xfId="3" applyFont="1" applyFill="1" applyBorder="1" applyAlignment="1">
      <alignment horizontal="right" vertical="center" wrapText="1"/>
    </xf>
    <xf numFmtId="37" fontId="7" fillId="3" borderId="36" xfId="1" applyNumberFormat="1" applyFont="1" applyFill="1" applyBorder="1" applyAlignment="1" applyProtection="1">
      <alignment horizontal="right" vertical="center" wrapText="1"/>
    </xf>
    <xf numFmtId="0" fontId="7" fillId="3" borderId="20" xfId="3" applyFont="1" applyFill="1" applyBorder="1" applyAlignment="1">
      <alignment horizontal="right" vertical="center" wrapText="1"/>
    </xf>
    <xf numFmtId="49" fontId="12" fillId="3" borderId="15" xfId="3" applyNumberFormat="1" applyFont="1" applyFill="1" applyBorder="1" applyAlignment="1">
      <alignment horizontal="right" vertical="center" wrapText="1"/>
    </xf>
    <xf numFmtId="0" fontId="12" fillId="3" borderId="21" xfId="3" applyFont="1" applyFill="1" applyBorder="1" applyAlignment="1">
      <alignment horizontal="left" vertical="center" wrapText="1"/>
    </xf>
    <xf numFmtId="37" fontId="7" fillId="3" borderId="24" xfId="3" applyNumberFormat="1" applyFont="1" applyFill="1" applyBorder="1" applyAlignment="1">
      <alignment horizontal="right" vertical="center" wrapText="1"/>
    </xf>
    <xf numFmtId="37" fontId="7" fillId="3" borderId="21" xfId="3" applyNumberFormat="1" applyFont="1" applyFill="1" applyBorder="1" applyAlignment="1">
      <alignment horizontal="right" vertical="center" wrapText="1"/>
    </xf>
    <xf numFmtId="37" fontId="7" fillId="3" borderId="24" xfId="1" applyNumberFormat="1" applyFont="1" applyFill="1" applyBorder="1" applyAlignment="1" applyProtection="1">
      <alignment horizontal="right" vertical="center" wrapText="1"/>
    </xf>
    <xf numFmtId="37" fontId="7" fillId="3" borderId="21" xfId="1" applyNumberFormat="1" applyFont="1" applyFill="1" applyBorder="1" applyAlignment="1" applyProtection="1">
      <alignment horizontal="right" vertical="center" wrapText="1"/>
    </xf>
    <xf numFmtId="37" fontId="7" fillId="3" borderId="37" xfId="1" applyNumberFormat="1" applyFont="1" applyFill="1" applyBorder="1" applyAlignment="1" applyProtection="1">
      <alignment horizontal="right" vertical="center" wrapText="1"/>
    </xf>
    <xf numFmtId="0" fontId="15" fillId="0" borderId="0" xfId="3" applyFont="1" applyFill="1" applyAlignment="1">
      <alignment vertical="top"/>
    </xf>
    <xf numFmtId="166" fontId="11" fillId="0" borderId="0" xfId="1" applyNumberFormat="1" applyFont="1" applyAlignment="1">
      <alignment vertical="top"/>
    </xf>
    <xf numFmtId="0" fontId="16" fillId="0" borderId="0" xfId="3" applyFont="1" applyFill="1" applyAlignment="1">
      <alignment horizontal="left" vertical="top"/>
    </xf>
    <xf numFmtId="0" fontId="17" fillId="0" borderId="0" xfId="0" applyFont="1" applyFill="1" applyAlignment="1">
      <alignment vertical="top"/>
    </xf>
    <xf numFmtId="0" fontId="16" fillId="2" borderId="0" xfId="3" applyFont="1" applyFill="1" applyAlignment="1">
      <alignment vertical="top"/>
    </xf>
    <xf numFmtId="0" fontId="16" fillId="0" borderId="0" xfId="3" applyFont="1" applyFill="1" applyAlignment="1">
      <alignment vertical="top"/>
    </xf>
    <xf numFmtId="166" fontId="11" fillId="0" borderId="0" xfId="1" applyNumberFormat="1" applyFont="1" applyAlignment="1">
      <alignment vertical="top" wrapText="1"/>
    </xf>
    <xf numFmtId="10" fontId="10" fillId="0" borderId="0" xfId="2" applyNumberFormat="1" applyFont="1" applyFill="1" applyBorder="1" applyAlignment="1" applyProtection="1">
      <alignment vertical="top" wrapText="1"/>
    </xf>
    <xf numFmtId="3" fontId="7" fillId="3" borderId="25" xfId="3" applyNumberFormat="1" applyFont="1" applyFill="1" applyBorder="1" applyAlignment="1">
      <alignment horizontal="right" vertical="center" wrapText="1"/>
    </xf>
    <xf numFmtId="3" fontId="7" fillId="3" borderId="23" xfId="1" applyNumberFormat="1" applyFont="1" applyFill="1" applyBorder="1" applyAlignment="1" applyProtection="1">
      <alignment vertical="top" wrapText="1"/>
    </xf>
    <xf numFmtId="3" fontId="7" fillId="0" borderId="20" xfId="1" applyNumberFormat="1" applyFont="1" applyFill="1" applyBorder="1" applyAlignment="1" applyProtection="1">
      <alignment vertical="top" wrapText="1"/>
    </xf>
    <xf numFmtId="3" fontId="7" fillId="3" borderId="21" xfId="3" applyNumberFormat="1" applyFont="1" applyFill="1" applyBorder="1" applyAlignment="1">
      <alignment horizontal="right" vertical="center" wrapText="1"/>
    </xf>
    <xf numFmtId="3" fontId="10" fillId="6" borderId="20" xfId="1" applyNumberFormat="1" applyFont="1" applyFill="1" applyBorder="1" applyAlignment="1" applyProtection="1">
      <alignment vertical="top" wrapText="1"/>
    </xf>
    <xf numFmtId="3" fontId="10" fillId="0" borderId="23" xfId="1" applyNumberFormat="1" applyFont="1" applyFill="1" applyBorder="1" applyAlignment="1" applyProtection="1">
      <alignment vertical="top" wrapText="1"/>
    </xf>
    <xf numFmtId="3" fontId="10" fillId="0" borderId="20" xfId="1" applyNumberFormat="1" applyFont="1" applyFill="1" applyBorder="1" applyAlignment="1" applyProtection="1">
      <alignment vertical="top" wrapText="1"/>
    </xf>
    <xf numFmtId="3" fontId="10" fillId="0" borderId="24" xfId="1" applyNumberFormat="1" applyFont="1" applyFill="1" applyBorder="1" applyAlignment="1" applyProtection="1">
      <alignment vertical="top" wrapText="1"/>
    </xf>
    <xf numFmtId="3" fontId="10" fillId="0" borderId="21" xfId="1" applyNumberFormat="1" applyFont="1" applyFill="1" applyBorder="1" applyAlignment="1" applyProtection="1">
      <alignment vertical="top" wrapText="1"/>
    </xf>
    <xf numFmtId="3" fontId="10" fillId="6" borderId="21" xfId="1" applyNumberFormat="1" applyFont="1" applyFill="1" applyBorder="1" applyAlignment="1" applyProtection="1">
      <alignment vertical="top" wrapText="1"/>
    </xf>
    <xf numFmtId="3" fontId="7" fillId="3" borderId="21" xfId="1" applyNumberFormat="1" applyFont="1" applyFill="1" applyBorder="1" applyAlignment="1" applyProtection="1">
      <alignment vertical="top" wrapText="1"/>
    </xf>
    <xf numFmtId="3" fontId="7" fillId="3" borderId="24" xfId="1" applyNumberFormat="1" applyFont="1" applyFill="1" applyBorder="1" applyAlignment="1" applyProtection="1">
      <alignment vertical="top" wrapText="1"/>
    </xf>
    <xf numFmtId="3" fontId="10" fillId="6" borderId="31" xfId="1" applyNumberFormat="1" applyFont="1" applyFill="1" applyBorder="1" applyAlignment="1" applyProtection="1">
      <alignment vertical="top" wrapText="1"/>
    </xf>
    <xf numFmtId="3" fontId="10" fillId="0" borderId="32" xfId="1" applyNumberFormat="1" applyFont="1" applyFill="1" applyBorder="1" applyAlignment="1" applyProtection="1">
      <alignment vertical="top" wrapText="1"/>
    </xf>
    <xf numFmtId="3" fontId="10" fillId="0" borderId="26" xfId="1" applyNumberFormat="1" applyFont="1" applyFill="1" applyBorder="1" applyAlignment="1" applyProtection="1">
      <alignment vertical="top" wrapText="1"/>
    </xf>
    <xf numFmtId="3" fontId="7" fillId="5" borderId="4" xfId="1" applyNumberFormat="1" applyFont="1" applyFill="1" applyBorder="1" applyAlignment="1" applyProtection="1">
      <alignment vertical="center" wrapText="1"/>
    </xf>
    <xf numFmtId="3" fontId="7" fillId="5" borderId="35" xfId="1" applyNumberFormat="1" applyFont="1" applyFill="1" applyBorder="1" applyAlignment="1" applyProtection="1">
      <alignment vertical="center" wrapText="1"/>
    </xf>
    <xf numFmtId="3" fontId="7" fillId="5" borderId="41" xfId="1" applyNumberFormat="1" applyFont="1" applyFill="1" applyBorder="1" applyAlignment="1" applyProtection="1">
      <alignment vertical="center" wrapText="1"/>
    </xf>
    <xf numFmtId="10" fontId="15" fillId="0" borderId="0" xfId="2" applyNumberFormat="1" applyFont="1" applyFill="1" applyBorder="1" applyAlignment="1" applyProtection="1">
      <alignment vertical="top" wrapText="1"/>
    </xf>
    <xf numFmtId="167" fontId="11" fillId="0" borderId="0" xfId="1" applyNumberFormat="1" applyFont="1" applyAlignment="1">
      <alignment vertical="top" wrapText="1"/>
    </xf>
    <xf numFmtId="3" fontId="15" fillId="0" borderId="0" xfId="3" applyNumberFormat="1" applyFont="1" applyFill="1" applyAlignment="1">
      <alignment vertical="top"/>
    </xf>
    <xf numFmtId="166" fontId="15" fillId="0" borderId="0" xfId="1" applyNumberFormat="1" applyFont="1" applyFill="1" applyBorder="1" applyAlignment="1" applyProtection="1">
      <alignment vertical="top"/>
    </xf>
    <xf numFmtId="165" fontId="15" fillId="0" borderId="0" xfId="3" applyNumberFormat="1" applyFont="1" applyFill="1" applyAlignment="1">
      <alignment vertical="top"/>
    </xf>
    <xf numFmtId="166" fontId="15" fillId="0" borderId="0" xfId="3" applyNumberFormat="1" applyFont="1" applyFill="1" applyAlignment="1">
      <alignment vertical="top"/>
    </xf>
    <xf numFmtId="10" fontId="15" fillId="0" borderId="0" xfId="2" applyNumberFormat="1" applyFont="1" applyFill="1" applyBorder="1" applyAlignment="1" applyProtection="1">
      <alignment vertical="top"/>
    </xf>
    <xf numFmtId="0" fontId="15" fillId="0" borderId="2" xfId="3" applyFont="1" applyFill="1" applyBorder="1" applyAlignment="1">
      <alignment vertical="top"/>
    </xf>
    <xf numFmtId="0" fontId="15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right" vertical="top"/>
    </xf>
    <xf numFmtId="0" fontId="11" fillId="0" borderId="0" xfId="0" applyFont="1" applyFill="1" applyAlignment="1">
      <alignment vertical="top"/>
    </xf>
    <xf numFmtId="0" fontId="7" fillId="3" borderId="15" xfId="3" applyFont="1" applyFill="1" applyBorder="1" applyAlignment="1">
      <alignment horizontal="right" vertical="center" wrapText="1"/>
    </xf>
    <xf numFmtId="49" fontId="18" fillId="0" borderId="14" xfId="0" applyNumberFormat="1" applyFont="1" applyFill="1" applyBorder="1" applyAlignment="1">
      <alignment horizontal="right" vertical="top" wrapText="1"/>
    </xf>
    <xf numFmtId="49" fontId="18" fillId="0" borderId="15" xfId="0" applyNumberFormat="1" applyFont="1" applyFill="1" applyBorder="1" applyAlignment="1">
      <alignment horizontal="right" vertical="top" wrapText="1"/>
    </xf>
    <xf numFmtId="49" fontId="19" fillId="3" borderId="15" xfId="0" applyNumberFormat="1" applyFont="1" applyFill="1" applyBorder="1" applyAlignment="1">
      <alignment horizontal="right" vertical="top" wrapText="1"/>
    </xf>
    <xf numFmtId="49" fontId="18" fillId="0" borderId="30" xfId="0" applyNumberFormat="1" applyFont="1" applyFill="1" applyBorder="1" applyAlignment="1">
      <alignment horizontal="right" vertical="top" wrapText="1"/>
    </xf>
    <xf numFmtId="0" fontId="7" fillId="3" borderId="25" xfId="3" applyFont="1" applyFill="1" applyBorder="1" applyAlignment="1">
      <alignment horizontal="left" vertical="center" wrapText="1"/>
    </xf>
    <xf numFmtId="0" fontId="7" fillId="3" borderId="21" xfId="3" applyFont="1" applyFill="1" applyBorder="1" applyAlignment="1">
      <alignment horizontal="left" vertical="center" wrapText="1"/>
    </xf>
    <xf numFmtId="0" fontId="18" fillId="6" borderId="20" xfId="0" applyFont="1" applyFill="1" applyBorder="1" applyAlignment="1">
      <alignment horizontal="left" vertical="top" wrapText="1"/>
    </xf>
    <xf numFmtId="0" fontId="18" fillId="6" borderId="21" xfId="0" applyFont="1" applyFill="1" applyBorder="1" applyAlignment="1">
      <alignment horizontal="left" vertical="top" wrapText="1"/>
    </xf>
    <xf numFmtId="0" fontId="18" fillId="6" borderId="21" xfId="0" applyFont="1" applyFill="1" applyBorder="1" applyAlignment="1">
      <alignment vertical="top" wrapText="1"/>
    </xf>
    <xf numFmtId="0" fontId="19" fillId="3" borderId="21" xfId="0" applyFont="1" applyFill="1" applyBorder="1" applyAlignment="1">
      <alignment vertical="top" wrapText="1"/>
    </xf>
    <xf numFmtId="0" fontId="18" fillId="6" borderId="26" xfId="0" applyFont="1" applyFill="1" applyBorder="1" applyAlignment="1">
      <alignment vertical="top" wrapText="1"/>
    </xf>
    <xf numFmtId="166" fontId="20" fillId="0" borderId="0" xfId="3" applyNumberFormat="1" applyFont="1" applyFill="1" applyAlignment="1">
      <alignment vertical="top"/>
    </xf>
    <xf numFmtId="3" fontId="11" fillId="0" borderId="0" xfId="0" applyNumberFormat="1" applyFont="1"/>
    <xf numFmtId="37" fontId="7" fillId="3" borderId="25" xfId="1" applyNumberFormat="1" applyFont="1" applyFill="1" applyBorder="1" applyAlignment="1" applyProtection="1">
      <alignment horizontal="right" vertical="center" wrapText="1"/>
    </xf>
    <xf numFmtId="37" fontId="7" fillId="3" borderId="20" xfId="1" applyNumberFormat="1" applyFont="1" applyFill="1" applyBorder="1" applyAlignment="1" applyProtection="1">
      <alignment horizontal="right" vertical="center" wrapText="1"/>
    </xf>
    <xf numFmtId="37" fontId="10" fillId="0" borderId="20" xfId="1" applyNumberFormat="1" applyFont="1" applyFill="1" applyBorder="1" applyAlignment="1" applyProtection="1">
      <alignment horizontal="right" vertical="center" wrapText="1"/>
    </xf>
    <xf numFmtId="37" fontId="14" fillId="0" borderId="21" xfId="1" applyNumberFormat="1" applyFont="1" applyFill="1" applyBorder="1" applyAlignment="1" applyProtection="1">
      <alignment horizontal="right" vertical="center" wrapText="1"/>
    </xf>
    <xf numFmtId="37" fontId="10" fillId="0" borderId="26" xfId="1" applyNumberFormat="1" applyFont="1" applyFill="1" applyBorder="1" applyAlignment="1" applyProtection="1">
      <alignment horizontal="right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7" xfId="3" applyFont="1" applyFill="1" applyBorder="1" applyAlignment="1">
      <alignment horizontal="center" vertical="center" wrapText="1"/>
    </xf>
    <xf numFmtId="0" fontId="7" fillId="5" borderId="6" xfId="3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 wrapText="1"/>
    </xf>
    <xf numFmtId="0" fontId="7" fillId="5" borderId="7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top"/>
    </xf>
    <xf numFmtId="0" fontId="7" fillId="2" borderId="0" xfId="3" applyFont="1" applyFill="1" applyAlignment="1">
      <alignment horizontal="left" vertical="center"/>
    </xf>
    <xf numFmtId="0" fontId="7" fillId="5" borderId="12" xfId="3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 wrapText="1"/>
    </xf>
    <xf numFmtId="0" fontId="7" fillId="5" borderId="18" xfId="3" applyFont="1" applyFill="1" applyBorder="1" applyAlignment="1">
      <alignment horizontal="center" vertical="center" wrapText="1"/>
    </xf>
    <xf numFmtId="0" fontId="7" fillId="5" borderId="19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22" xfId="3" applyFont="1" applyFill="1" applyBorder="1" applyAlignment="1">
      <alignment horizontal="center" vertical="center" wrapText="1"/>
    </xf>
    <xf numFmtId="0" fontId="7" fillId="5" borderId="29" xfId="3" applyFont="1" applyFill="1" applyBorder="1" applyAlignment="1">
      <alignment horizontal="center" vertical="center" wrapText="1"/>
    </xf>
    <xf numFmtId="0" fontId="7" fillId="5" borderId="40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top"/>
    </xf>
    <xf numFmtId="0" fontId="7" fillId="5" borderId="1" xfId="3" applyFont="1" applyFill="1" applyBorder="1" applyAlignment="1">
      <alignment horizontal="center" vertical="center" wrapText="1"/>
    </xf>
    <xf numFmtId="0" fontId="7" fillId="5" borderId="42" xfId="3" applyFont="1" applyFill="1" applyBorder="1" applyAlignment="1">
      <alignment horizontal="center" vertical="center" wrapText="1"/>
    </xf>
    <xf numFmtId="0" fontId="7" fillId="5" borderId="43" xfId="3" applyFont="1" applyFill="1" applyBorder="1" applyAlignment="1">
      <alignment horizontal="center" vertical="center" wrapText="1"/>
    </xf>
    <xf numFmtId="0" fontId="7" fillId="5" borderId="44" xfId="3" applyFont="1" applyFill="1" applyBorder="1" applyAlignment="1">
      <alignment horizontal="center" vertical="center" wrapText="1"/>
    </xf>
    <xf numFmtId="0" fontId="7" fillId="5" borderId="5" xfId="3" applyFont="1" applyFill="1" applyBorder="1" applyAlignment="1">
      <alignment horizontal="center" vertical="center" wrapText="1"/>
    </xf>
    <xf numFmtId="0" fontId="7" fillId="5" borderId="8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center" vertical="center" wrapText="1"/>
    </xf>
  </cellXfs>
  <cellStyles count="4">
    <cellStyle name="Excel Built-in Normal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49" zoomScale="90" zoomScaleNormal="90" workbookViewId="0">
      <selection activeCell="J76" sqref="J76"/>
    </sheetView>
  </sheetViews>
  <sheetFormatPr baseColWidth="10" defaultColWidth="11.5" defaultRowHeight="11.25" x14ac:dyDescent="0.15"/>
  <cols>
    <col min="1" max="1" width="11.5" style="14" customWidth="1"/>
    <col min="2" max="2" width="44.1640625" style="14" customWidth="1"/>
    <col min="3" max="3" width="17.1640625" style="14" customWidth="1"/>
    <col min="4" max="4" width="11.5" style="14"/>
    <col min="5" max="5" width="12.6640625" style="14" customWidth="1"/>
    <col min="6" max="6" width="16.5" style="14" customWidth="1"/>
    <col min="7" max="7" width="14.1640625" style="14" customWidth="1"/>
    <col min="8" max="8" width="12.5" style="14" customWidth="1"/>
    <col min="9" max="9" width="15.6640625" style="14" customWidth="1"/>
    <col min="10" max="10" width="14.5" style="14" customWidth="1"/>
    <col min="11" max="16384" width="11.5" style="14"/>
  </cols>
  <sheetData>
    <row r="1" spans="1:12" ht="15" x14ac:dyDescent="0.1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"/>
      <c r="L1" s="13"/>
    </row>
    <row r="2" spans="1:12" ht="3.7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3"/>
      <c r="L2" s="13"/>
    </row>
    <row r="3" spans="1:12" ht="15" x14ac:dyDescent="0.1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"/>
      <c r="L3" s="13"/>
    </row>
    <row r="4" spans="1:12" ht="3.7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4.45" customHeight="1" x14ac:dyDescent="0.15">
      <c r="A5" s="132" t="s">
        <v>110</v>
      </c>
      <c r="B5" s="132"/>
      <c r="C5" s="45" t="s">
        <v>111</v>
      </c>
      <c r="D5" s="141" t="s">
        <v>4</v>
      </c>
      <c r="E5" s="141"/>
      <c r="F5" s="46" t="s">
        <v>112</v>
      </c>
      <c r="G5" s="141" t="s">
        <v>4</v>
      </c>
      <c r="H5" s="141"/>
      <c r="I5" s="13"/>
      <c r="J5" s="13"/>
      <c r="K5" s="13"/>
      <c r="L5" s="13"/>
    </row>
    <row r="6" spans="1:12" ht="4.5" customHeight="1" thickBo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.95" customHeight="1" thickBot="1" x14ac:dyDescent="0.2">
      <c r="A7" s="133" t="s">
        <v>94</v>
      </c>
      <c r="B7" s="135" t="s">
        <v>7</v>
      </c>
      <c r="C7" s="137" t="s">
        <v>8</v>
      </c>
      <c r="D7" s="139" t="s">
        <v>9</v>
      </c>
      <c r="E7" s="140"/>
      <c r="F7" s="135" t="s">
        <v>10</v>
      </c>
      <c r="G7" s="125" t="s">
        <v>11</v>
      </c>
      <c r="H7" s="127" t="s">
        <v>12</v>
      </c>
      <c r="I7" s="127" t="s">
        <v>13</v>
      </c>
      <c r="J7" s="129" t="s">
        <v>95</v>
      </c>
      <c r="K7" s="16"/>
      <c r="L7" s="16"/>
    </row>
    <row r="8" spans="1:12" ht="23.45" customHeight="1" thickBot="1" x14ac:dyDescent="0.2">
      <c r="A8" s="134"/>
      <c r="B8" s="136"/>
      <c r="C8" s="138"/>
      <c r="D8" s="47" t="s">
        <v>14</v>
      </c>
      <c r="E8" s="51" t="s">
        <v>15</v>
      </c>
      <c r="F8" s="136"/>
      <c r="G8" s="126"/>
      <c r="H8" s="128"/>
      <c r="I8" s="128"/>
      <c r="J8" s="130"/>
      <c r="K8" s="16"/>
      <c r="L8" s="16"/>
    </row>
    <row r="9" spans="1:12" ht="18.95" customHeight="1" x14ac:dyDescent="0.15">
      <c r="A9" s="54" t="s">
        <v>101</v>
      </c>
      <c r="B9" s="55" t="s">
        <v>105</v>
      </c>
      <c r="C9" s="56">
        <f>+C10+C13+C16</f>
        <v>73100000</v>
      </c>
      <c r="D9" s="57">
        <f t="shared" ref="D9:H9" si="0">+D10+D13+D16</f>
        <v>0</v>
      </c>
      <c r="E9" s="56">
        <f t="shared" si="0"/>
        <v>1276618</v>
      </c>
      <c r="F9" s="58">
        <f t="shared" si="0"/>
        <v>74376618</v>
      </c>
      <c r="G9" s="59">
        <v>0</v>
      </c>
      <c r="H9" s="56">
        <f t="shared" si="0"/>
        <v>1609695</v>
      </c>
      <c r="I9" s="58">
        <f t="shared" ref="I9:I10" si="1">+G9+H9</f>
        <v>1609695</v>
      </c>
      <c r="J9" s="60">
        <f t="shared" ref="J9:J10" si="2">+F9-I9</f>
        <v>72766923</v>
      </c>
      <c r="K9" s="16"/>
      <c r="L9" s="16"/>
    </row>
    <row r="10" spans="1:12" ht="20.100000000000001" customHeight="1" x14ac:dyDescent="0.15">
      <c r="A10" s="54" t="s">
        <v>102</v>
      </c>
      <c r="B10" s="55" t="s">
        <v>106</v>
      </c>
      <c r="C10" s="56">
        <f>SUM(C11:C12)</f>
        <v>3000000</v>
      </c>
      <c r="D10" s="57">
        <f t="shared" ref="D10:H10" si="3">SUM(D11:D12)</f>
        <v>0</v>
      </c>
      <c r="E10" s="56">
        <f t="shared" si="3"/>
        <v>0</v>
      </c>
      <c r="F10" s="57">
        <f t="shared" si="3"/>
        <v>3000000</v>
      </c>
      <c r="G10" s="61">
        <v>0</v>
      </c>
      <c r="H10" s="56">
        <f t="shared" si="3"/>
        <v>233000</v>
      </c>
      <c r="I10" s="57">
        <f t="shared" si="1"/>
        <v>233000</v>
      </c>
      <c r="J10" s="60">
        <f t="shared" si="2"/>
        <v>2767000</v>
      </c>
      <c r="K10" s="16"/>
      <c r="L10" s="16"/>
    </row>
    <row r="11" spans="1:12" ht="20.100000000000001" customHeight="1" x14ac:dyDescent="0.15">
      <c r="A11" s="21" t="s">
        <v>16</v>
      </c>
      <c r="B11" s="27" t="s">
        <v>107</v>
      </c>
      <c r="C11" s="28">
        <v>855000</v>
      </c>
      <c r="D11" s="48">
        <v>0</v>
      </c>
      <c r="E11" s="28">
        <v>0</v>
      </c>
      <c r="F11" s="22">
        <f>+C11+E11-D11</f>
        <v>855000</v>
      </c>
      <c r="G11" s="22">
        <v>0</v>
      </c>
      <c r="H11" s="28">
        <v>0</v>
      </c>
      <c r="I11" s="22">
        <f>+G11+H11</f>
        <v>0</v>
      </c>
      <c r="J11" s="43">
        <f>+F11-I11</f>
        <v>855000</v>
      </c>
      <c r="K11" s="17">
        <f t="shared" ref="K11:K19" si="4">J11/F11</f>
        <v>1</v>
      </c>
      <c r="L11" s="16"/>
    </row>
    <row r="12" spans="1:12" ht="19.5" customHeight="1" x14ac:dyDescent="0.15">
      <c r="A12" s="23" t="s">
        <v>17</v>
      </c>
      <c r="B12" s="26" t="s">
        <v>18</v>
      </c>
      <c r="C12" s="29">
        <v>2145000</v>
      </c>
      <c r="D12" s="49">
        <v>0</v>
      </c>
      <c r="E12" s="29">
        <v>0</v>
      </c>
      <c r="F12" s="24">
        <f t="shared" ref="F12:F21" si="5">+C12+E12-D12</f>
        <v>2145000</v>
      </c>
      <c r="G12" s="24">
        <v>0</v>
      </c>
      <c r="H12" s="29">
        <v>233000</v>
      </c>
      <c r="I12" s="22">
        <f t="shared" ref="I12:I21" si="6">+G12+H12</f>
        <v>233000</v>
      </c>
      <c r="J12" s="40">
        <f t="shared" ref="J12:J21" si="7">+F12-I12</f>
        <v>1912000</v>
      </c>
      <c r="K12" s="17">
        <f t="shared" si="4"/>
        <v>0.89137529137529137</v>
      </c>
      <c r="L12" s="16"/>
    </row>
    <row r="13" spans="1:12" ht="19.5" customHeight="1" x14ac:dyDescent="0.15">
      <c r="A13" s="62" t="s">
        <v>103</v>
      </c>
      <c r="B13" s="63" t="s">
        <v>108</v>
      </c>
      <c r="C13" s="64">
        <f>SUM(C14:C15)</f>
        <v>70000000</v>
      </c>
      <c r="D13" s="65">
        <f t="shared" ref="D13:H13" si="8">SUM(D14:D15)</f>
        <v>0</v>
      </c>
      <c r="E13" s="64">
        <f t="shared" si="8"/>
        <v>0</v>
      </c>
      <c r="F13" s="65">
        <f t="shared" si="8"/>
        <v>70000000</v>
      </c>
      <c r="G13" s="65">
        <v>0</v>
      </c>
      <c r="H13" s="64">
        <f t="shared" si="8"/>
        <v>0</v>
      </c>
      <c r="I13" s="65">
        <f t="shared" ref="I13" si="9">SUM(I14:I15)</f>
        <v>0</v>
      </c>
      <c r="J13" s="64">
        <f t="shared" ref="J13" si="10">SUM(J14:J15)</f>
        <v>70000000</v>
      </c>
      <c r="K13" s="17"/>
      <c r="L13" s="16"/>
    </row>
    <row r="14" spans="1:12" ht="27.6" customHeight="1" x14ac:dyDescent="0.15">
      <c r="A14" s="23" t="s">
        <v>19</v>
      </c>
      <c r="B14" s="26" t="s">
        <v>20</v>
      </c>
      <c r="C14" s="30">
        <v>53000000</v>
      </c>
      <c r="D14" s="50">
        <v>0</v>
      </c>
      <c r="E14" s="30">
        <v>0</v>
      </c>
      <c r="F14" s="24">
        <f t="shared" si="5"/>
        <v>53000000</v>
      </c>
      <c r="G14" s="25">
        <v>0</v>
      </c>
      <c r="H14" s="30">
        <v>0</v>
      </c>
      <c r="I14" s="22">
        <f t="shared" si="6"/>
        <v>0</v>
      </c>
      <c r="J14" s="40">
        <f t="shared" si="7"/>
        <v>53000000</v>
      </c>
      <c r="K14" s="17">
        <f t="shared" si="4"/>
        <v>1</v>
      </c>
      <c r="L14" s="16"/>
    </row>
    <row r="15" spans="1:12" ht="23.1" customHeight="1" x14ac:dyDescent="0.15">
      <c r="A15" s="23" t="s">
        <v>21</v>
      </c>
      <c r="B15" s="26" t="s">
        <v>22</v>
      </c>
      <c r="C15" s="30">
        <v>17000000</v>
      </c>
      <c r="D15" s="50">
        <v>0</v>
      </c>
      <c r="E15" s="30">
        <v>0</v>
      </c>
      <c r="F15" s="24">
        <f t="shared" si="5"/>
        <v>17000000</v>
      </c>
      <c r="G15" s="25">
        <v>0</v>
      </c>
      <c r="H15" s="30">
        <v>0</v>
      </c>
      <c r="I15" s="22">
        <f t="shared" si="6"/>
        <v>0</v>
      </c>
      <c r="J15" s="43">
        <f t="shared" si="7"/>
        <v>17000000</v>
      </c>
      <c r="K15" s="17">
        <f t="shared" si="4"/>
        <v>1</v>
      </c>
      <c r="L15" s="16"/>
    </row>
    <row r="16" spans="1:12" ht="17.45" customHeight="1" x14ac:dyDescent="0.15">
      <c r="A16" s="62" t="s">
        <v>104</v>
      </c>
      <c r="B16" s="63" t="s">
        <v>109</v>
      </c>
      <c r="C16" s="66">
        <f>SUM(C17:C18)</f>
        <v>100000</v>
      </c>
      <c r="D16" s="67">
        <f t="shared" ref="D16:H16" si="11">SUM(D17:D18)</f>
        <v>0</v>
      </c>
      <c r="E16" s="66">
        <f t="shared" si="11"/>
        <v>1276618</v>
      </c>
      <c r="F16" s="67">
        <f t="shared" si="11"/>
        <v>1376618</v>
      </c>
      <c r="G16" s="67">
        <v>0</v>
      </c>
      <c r="H16" s="66">
        <f t="shared" si="11"/>
        <v>1376695</v>
      </c>
      <c r="I16" s="57">
        <f t="shared" ref="I16" si="12">+G16+H16</f>
        <v>1376695</v>
      </c>
      <c r="J16" s="68">
        <f t="shared" ref="J16" si="13">+F16-I16</f>
        <v>-77</v>
      </c>
      <c r="K16" s="17"/>
      <c r="L16" s="16"/>
    </row>
    <row r="17" spans="1:12" ht="18.600000000000001" customHeight="1" x14ac:dyDescent="0.15">
      <c r="A17" s="23" t="s">
        <v>23</v>
      </c>
      <c r="B17" s="26" t="s">
        <v>24</v>
      </c>
      <c r="C17" s="30">
        <v>0</v>
      </c>
      <c r="D17" s="50">
        <v>0</v>
      </c>
      <c r="E17" s="30">
        <v>0</v>
      </c>
      <c r="F17" s="24">
        <f t="shared" si="5"/>
        <v>0</v>
      </c>
      <c r="G17" s="25">
        <v>0</v>
      </c>
      <c r="H17" s="30">
        <v>77</v>
      </c>
      <c r="I17" s="22">
        <f t="shared" si="6"/>
        <v>77</v>
      </c>
      <c r="J17" s="44">
        <f t="shared" si="7"/>
        <v>-77</v>
      </c>
      <c r="K17" s="17" t="e">
        <f t="shared" si="4"/>
        <v>#DIV/0!</v>
      </c>
      <c r="L17" s="16"/>
    </row>
    <row r="18" spans="1:12" ht="18.600000000000001" customHeight="1" x14ac:dyDescent="0.15">
      <c r="A18" s="23" t="s">
        <v>25</v>
      </c>
      <c r="B18" s="26" t="s">
        <v>100</v>
      </c>
      <c r="C18" s="30">
        <f>SUM(C19:C20)</f>
        <v>100000</v>
      </c>
      <c r="D18" s="50">
        <f t="shared" ref="D18:J18" si="14">SUM(D19:D20)</f>
        <v>0</v>
      </c>
      <c r="E18" s="30">
        <f t="shared" si="14"/>
        <v>1276618</v>
      </c>
      <c r="F18" s="22">
        <f t="shared" si="14"/>
        <v>1376618</v>
      </c>
      <c r="G18" s="25">
        <f t="shared" si="14"/>
        <v>0</v>
      </c>
      <c r="H18" s="30">
        <f t="shared" si="14"/>
        <v>1376618</v>
      </c>
      <c r="I18" s="22">
        <f t="shared" si="14"/>
        <v>1376618</v>
      </c>
      <c r="J18" s="40">
        <f t="shared" si="14"/>
        <v>0</v>
      </c>
      <c r="K18" s="17"/>
      <c r="L18" s="16"/>
    </row>
    <row r="19" spans="1:12" ht="20.45" customHeight="1" x14ac:dyDescent="0.15">
      <c r="A19" s="23" t="s">
        <v>98</v>
      </c>
      <c r="B19" s="26" t="s">
        <v>84</v>
      </c>
      <c r="C19" s="30">
        <v>100000</v>
      </c>
      <c r="D19" s="50">
        <v>0</v>
      </c>
      <c r="E19" s="30">
        <v>1082152</v>
      </c>
      <c r="F19" s="22">
        <f t="shared" si="5"/>
        <v>1182152</v>
      </c>
      <c r="G19" s="25">
        <v>0</v>
      </c>
      <c r="H19" s="30">
        <f>1082152+100000</f>
        <v>1182152</v>
      </c>
      <c r="I19" s="22">
        <f t="shared" si="6"/>
        <v>1182152</v>
      </c>
      <c r="J19" s="40">
        <f t="shared" si="7"/>
        <v>0</v>
      </c>
      <c r="K19" s="17">
        <f t="shared" si="4"/>
        <v>0</v>
      </c>
      <c r="L19" s="16"/>
    </row>
    <row r="20" spans="1:12" ht="21" customHeight="1" thickBot="1" x14ac:dyDescent="0.2">
      <c r="A20" s="23" t="s">
        <v>99</v>
      </c>
      <c r="B20" s="31" t="s">
        <v>92</v>
      </c>
      <c r="C20" s="32">
        <v>0</v>
      </c>
      <c r="D20" s="33">
        <v>0</v>
      </c>
      <c r="E20" s="32">
        <v>194466</v>
      </c>
      <c r="F20" s="34">
        <f t="shared" si="5"/>
        <v>194466</v>
      </c>
      <c r="G20" s="33">
        <v>0</v>
      </c>
      <c r="H20" s="32">
        <v>194466</v>
      </c>
      <c r="I20" s="53">
        <f t="shared" si="6"/>
        <v>194466</v>
      </c>
      <c r="J20" s="41">
        <f t="shared" si="7"/>
        <v>0</v>
      </c>
      <c r="K20" s="16"/>
      <c r="L20" s="16"/>
    </row>
    <row r="21" spans="1:12" ht="20.45" customHeight="1" thickBot="1" x14ac:dyDescent="0.2">
      <c r="A21" s="35"/>
      <c r="B21" s="36" t="s">
        <v>26</v>
      </c>
      <c r="C21" s="37">
        <f>+C16+C13+C10</f>
        <v>73100000</v>
      </c>
      <c r="D21" s="38">
        <f t="shared" ref="D21:E21" si="15">+D16+D13+D10</f>
        <v>0</v>
      </c>
      <c r="E21" s="37">
        <f t="shared" si="15"/>
        <v>1276618</v>
      </c>
      <c r="F21" s="39">
        <f t="shared" si="5"/>
        <v>74376618</v>
      </c>
      <c r="G21" s="38">
        <f>SUM(G11:G20)</f>
        <v>0</v>
      </c>
      <c r="H21" s="37">
        <f t="shared" ref="H21" si="16">+H16+H13+H10</f>
        <v>1609695</v>
      </c>
      <c r="I21" s="39">
        <f t="shared" si="6"/>
        <v>1609695</v>
      </c>
      <c r="J21" s="42">
        <f t="shared" si="7"/>
        <v>72766923</v>
      </c>
      <c r="K21" s="16"/>
      <c r="L21" s="16">
        <f>I21/F21</f>
        <v>2.1642487159069267E-2</v>
      </c>
    </row>
    <row r="22" spans="1:12" ht="12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 thickBot="1" x14ac:dyDescent="0.2">
      <c r="A25" s="18"/>
      <c r="B25" s="18"/>
      <c r="C25" s="13"/>
      <c r="D25" s="13"/>
      <c r="E25" s="13"/>
      <c r="F25" s="13"/>
      <c r="G25" s="13"/>
      <c r="H25" s="13"/>
      <c r="I25" s="19"/>
      <c r="J25" s="19"/>
      <c r="K25" s="13"/>
      <c r="L25" s="13"/>
    </row>
    <row r="26" spans="1:12" ht="12" x14ac:dyDescent="0.15">
      <c r="A26" s="13" t="s">
        <v>27</v>
      </c>
      <c r="B26" s="13"/>
      <c r="C26" s="13"/>
      <c r="D26" s="13"/>
      <c r="E26" s="13"/>
      <c r="F26" s="13"/>
      <c r="G26" s="13"/>
      <c r="H26" s="13"/>
      <c r="I26" s="19"/>
      <c r="J26" s="20"/>
      <c r="K26" s="13"/>
      <c r="L26" s="13"/>
    </row>
    <row r="31" spans="1:12" ht="15" x14ac:dyDescent="0.15">
      <c r="A31" s="131" t="s">
        <v>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"/>
      <c r="L31" s="13"/>
    </row>
    <row r="32" spans="1:12" ht="3.6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13"/>
    </row>
    <row r="33" spans="1:12" ht="15" x14ac:dyDescent="0.15">
      <c r="A33" s="131" t="s">
        <v>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"/>
      <c r="L33" s="13"/>
    </row>
    <row r="34" spans="1:12" ht="6.6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5" customHeight="1" x14ac:dyDescent="0.15">
      <c r="A35" s="132" t="s">
        <v>110</v>
      </c>
      <c r="B35" s="132"/>
      <c r="C35" s="45" t="s">
        <v>111</v>
      </c>
      <c r="D35" s="141" t="s">
        <v>96</v>
      </c>
      <c r="E35" s="141"/>
      <c r="F35" s="46" t="s">
        <v>112</v>
      </c>
      <c r="G35" s="141" t="s">
        <v>96</v>
      </c>
      <c r="H35" s="141"/>
      <c r="I35" s="13"/>
      <c r="J35" s="13"/>
      <c r="K35" s="13"/>
      <c r="L35" s="13"/>
    </row>
    <row r="36" spans="1:12" ht="6.95" customHeight="1" thickBo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7.45" customHeight="1" thickBot="1" x14ac:dyDescent="0.2">
      <c r="A37" s="133" t="s">
        <v>94</v>
      </c>
      <c r="B37" s="135" t="s">
        <v>7</v>
      </c>
      <c r="C37" s="137" t="s">
        <v>8</v>
      </c>
      <c r="D37" s="139" t="s">
        <v>9</v>
      </c>
      <c r="E37" s="140"/>
      <c r="F37" s="135" t="s">
        <v>10</v>
      </c>
      <c r="G37" s="125" t="s">
        <v>11</v>
      </c>
      <c r="H37" s="127" t="s">
        <v>12</v>
      </c>
      <c r="I37" s="127" t="s">
        <v>13</v>
      </c>
      <c r="J37" s="129" t="s">
        <v>95</v>
      </c>
      <c r="K37" s="16"/>
      <c r="L37" s="16"/>
    </row>
    <row r="38" spans="1:12" ht="28.5" customHeight="1" thickBot="1" x14ac:dyDescent="0.2">
      <c r="A38" s="134"/>
      <c r="B38" s="136"/>
      <c r="C38" s="138"/>
      <c r="D38" s="47" t="s">
        <v>14</v>
      </c>
      <c r="E38" s="51" t="s">
        <v>15</v>
      </c>
      <c r="F38" s="136"/>
      <c r="G38" s="126"/>
      <c r="H38" s="128"/>
      <c r="I38" s="128"/>
      <c r="J38" s="130"/>
      <c r="K38" s="16"/>
      <c r="L38" s="16"/>
    </row>
    <row r="39" spans="1:12" ht="20.100000000000001" customHeight="1" x14ac:dyDescent="0.15">
      <c r="A39" s="54" t="s">
        <v>101</v>
      </c>
      <c r="B39" s="55" t="s">
        <v>105</v>
      </c>
      <c r="C39" s="56">
        <f>+C40+C43+C46</f>
        <v>73100000</v>
      </c>
      <c r="D39" s="57">
        <f t="shared" ref="D39:E39" si="17">+D40+D43+D46</f>
        <v>0</v>
      </c>
      <c r="E39" s="56">
        <f t="shared" si="17"/>
        <v>1276618</v>
      </c>
      <c r="F39" s="58">
        <f t="shared" ref="F39" si="18">+F40+F43+F46</f>
        <v>74376618</v>
      </c>
      <c r="G39" s="58">
        <f t="shared" ref="G39:G51" si="19">I9</f>
        <v>1609695</v>
      </c>
      <c r="H39" s="56">
        <f t="shared" ref="H39" si="20">+H40+H43+H46</f>
        <v>544166</v>
      </c>
      <c r="I39" s="58">
        <f t="shared" ref="I39:I40" si="21">+G39+H39</f>
        <v>2153861</v>
      </c>
      <c r="J39" s="60">
        <f t="shared" ref="J39:J40" si="22">+F39-I39</f>
        <v>72222757</v>
      </c>
      <c r="K39" s="16"/>
      <c r="L39" s="16"/>
    </row>
    <row r="40" spans="1:12" ht="18.600000000000001" customHeight="1" x14ac:dyDescent="0.15">
      <c r="A40" s="54" t="s">
        <v>102</v>
      </c>
      <c r="B40" s="55" t="s">
        <v>106</v>
      </c>
      <c r="C40" s="56">
        <f>SUM(C41:C42)</f>
        <v>3000000</v>
      </c>
      <c r="D40" s="57">
        <f t="shared" ref="D40:E40" si="23">SUM(D41:D42)</f>
        <v>0</v>
      </c>
      <c r="E40" s="56">
        <f t="shared" si="23"/>
        <v>0</v>
      </c>
      <c r="F40" s="57">
        <f t="shared" ref="F40" si="24">SUM(F41:F42)</f>
        <v>3000000</v>
      </c>
      <c r="G40" s="57">
        <f t="shared" si="19"/>
        <v>233000</v>
      </c>
      <c r="H40" s="56">
        <f t="shared" ref="H40" si="25">SUM(H41:H42)</f>
        <v>544100</v>
      </c>
      <c r="I40" s="57">
        <f t="shared" si="21"/>
        <v>777100</v>
      </c>
      <c r="J40" s="60">
        <f t="shared" si="22"/>
        <v>2222900</v>
      </c>
      <c r="K40" s="16"/>
      <c r="L40" s="16"/>
    </row>
    <row r="41" spans="1:12" ht="20.100000000000001" customHeight="1" x14ac:dyDescent="0.15">
      <c r="A41" s="21" t="s">
        <v>16</v>
      </c>
      <c r="B41" s="27" t="s">
        <v>107</v>
      </c>
      <c r="C41" s="28">
        <v>855000</v>
      </c>
      <c r="D41" s="48">
        <v>0</v>
      </c>
      <c r="E41" s="28">
        <v>0</v>
      </c>
      <c r="F41" s="22">
        <f>+C41+E41-D41</f>
        <v>855000</v>
      </c>
      <c r="G41" s="22">
        <f t="shared" si="19"/>
        <v>0</v>
      </c>
      <c r="H41" s="28">
        <v>299100</v>
      </c>
      <c r="I41" s="22">
        <f>+G41+H41</f>
        <v>299100</v>
      </c>
      <c r="J41" s="43">
        <f>+F41-I41</f>
        <v>555900</v>
      </c>
      <c r="K41" s="17">
        <f t="shared" ref="K41:K42" si="26">J41/F41</f>
        <v>0.65017543859649118</v>
      </c>
      <c r="L41" s="16"/>
    </row>
    <row r="42" spans="1:12" ht="18.600000000000001" customHeight="1" x14ac:dyDescent="0.15">
      <c r="A42" s="23" t="s">
        <v>17</v>
      </c>
      <c r="B42" s="26" t="s">
        <v>18</v>
      </c>
      <c r="C42" s="29">
        <v>2145000</v>
      </c>
      <c r="D42" s="49">
        <v>0</v>
      </c>
      <c r="E42" s="29">
        <v>0</v>
      </c>
      <c r="F42" s="24">
        <f t="shared" ref="F42" si="27">+C42+E42-D42</f>
        <v>2145000</v>
      </c>
      <c r="G42" s="24">
        <f t="shared" si="19"/>
        <v>233000</v>
      </c>
      <c r="H42" s="29">
        <v>245000</v>
      </c>
      <c r="I42" s="22">
        <f t="shared" ref="I42" si="28">+G42+H42</f>
        <v>478000</v>
      </c>
      <c r="J42" s="40">
        <f t="shared" ref="J42" si="29">+F42-I42</f>
        <v>1667000</v>
      </c>
      <c r="K42" s="17">
        <f t="shared" si="26"/>
        <v>0.77715617715617713</v>
      </c>
      <c r="L42" s="16"/>
    </row>
    <row r="43" spans="1:12" ht="22.5" customHeight="1" x14ac:dyDescent="0.15">
      <c r="A43" s="62" t="s">
        <v>103</v>
      </c>
      <c r="B43" s="63" t="s">
        <v>108</v>
      </c>
      <c r="C43" s="64">
        <f>SUM(C44:C45)</f>
        <v>70000000</v>
      </c>
      <c r="D43" s="65">
        <f t="shared" ref="D43:E43" si="30">SUM(D44:D45)</f>
        <v>0</v>
      </c>
      <c r="E43" s="64">
        <f t="shared" si="30"/>
        <v>0</v>
      </c>
      <c r="F43" s="65">
        <f t="shared" ref="F43" si="31">SUM(F44:F45)</f>
        <v>70000000</v>
      </c>
      <c r="G43" s="65">
        <f t="shared" si="19"/>
        <v>0</v>
      </c>
      <c r="H43" s="64">
        <f t="shared" ref="H43" si="32">SUM(H44:H45)</f>
        <v>0</v>
      </c>
      <c r="I43" s="65">
        <f t="shared" ref="I43" si="33">SUM(I44:I45)</f>
        <v>0</v>
      </c>
      <c r="J43" s="64">
        <f t="shared" ref="J43" si="34">SUM(J44:J45)</f>
        <v>70000000</v>
      </c>
      <c r="K43" s="17"/>
      <c r="L43" s="16"/>
    </row>
    <row r="44" spans="1:12" ht="28.5" customHeight="1" x14ac:dyDescent="0.15">
      <c r="A44" s="23" t="s">
        <v>19</v>
      </c>
      <c r="B44" s="26" t="s">
        <v>20</v>
      </c>
      <c r="C44" s="30">
        <v>53000000</v>
      </c>
      <c r="D44" s="50">
        <v>0</v>
      </c>
      <c r="E44" s="30">
        <v>0</v>
      </c>
      <c r="F44" s="24">
        <f t="shared" ref="F44:F45" si="35">+C44+E44-D44</f>
        <v>53000000</v>
      </c>
      <c r="G44" s="25">
        <f t="shared" si="19"/>
        <v>0</v>
      </c>
      <c r="H44" s="30">
        <v>0</v>
      </c>
      <c r="I44" s="22">
        <f t="shared" ref="I44:I47" si="36">+G44+H44</f>
        <v>0</v>
      </c>
      <c r="J44" s="40">
        <f t="shared" ref="J44:J47" si="37">+F44-I44</f>
        <v>53000000</v>
      </c>
      <c r="K44" s="17">
        <f t="shared" ref="K44:K45" si="38">J44/F44</f>
        <v>1</v>
      </c>
      <c r="L44" s="16"/>
    </row>
    <row r="45" spans="1:12" ht="18.95" customHeight="1" x14ac:dyDescent="0.15">
      <c r="A45" s="23" t="s">
        <v>21</v>
      </c>
      <c r="B45" s="26" t="s">
        <v>22</v>
      </c>
      <c r="C45" s="30">
        <v>17000000</v>
      </c>
      <c r="D45" s="50">
        <v>0</v>
      </c>
      <c r="E45" s="30">
        <v>0</v>
      </c>
      <c r="F45" s="24">
        <f t="shared" si="35"/>
        <v>17000000</v>
      </c>
      <c r="G45" s="25">
        <f t="shared" si="19"/>
        <v>0</v>
      </c>
      <c r="H45" s="30">
        <v>0</v>
      </c>
      <c r="I45" s="22">
        <f t="shared" si="36"/>
        <v>0</v>
      </c>
      <c r="J45" s="43">
        <f t="shared" si="37"/>
        <v>17000000</v>
      </c>
      <c r="K45" s="17">
        <f t="shared" si="38"/>
        <v>1</v>
      </c>
      <c r="L45" s="16"/>
    </row>
    <row r="46" spans="1:12" ht="20.100000000000001" customHeight="1" x14ac:dyDescent="0.15">
      <c r="A46" s="62" t="s">
        <v>104</v>
      </c>
      <c r="B46" s="63" t="s">
        <v>109</v>
      </c>
      <c r="C46" s="66">
        <f>SUM(C47:C48)</f>
        <v>100000</v>
      </c>
      <c r="D46" s="67">
        <f t="shared" ref="D46:E46" si="39">SUM(D47:D48)</f>
        <v>0</v>
      </c>
      <c r="E46" s="66">
        <f t="shared" si="39"/>
        <v>1276618</v>
      </c>
      <c r="F46" s="67">
        <f t="shared" ref="F46" si="40">SUM(F47:F48)</f>
        <v>1376618</v>
      </c>
      <c r="G46" s="67">
        <f t="shared" si="19"/>
        <v>1376695</v>
      </c>
      <c r="H46" s="66">
        <f t="shared" ref="H46" si="41">SUM(H47:H48)</f>
        <v>66</v>
      </c>
      <c r="I46" s="57">
        <f t="shared" si="36"/>
        <v>1376761</v>
      </c>
      <c r="J46" s="68">
        <f t="shared" si="37"/>
        <v>-143</v>
      </c>
      <c r="K46" s="17"/>
      <c r="L46" s="16"/>
    </row>
    <row r="47" spans="1:12" ht="19.5" customHeight="1" x14ac:dyDescent="0.15">
      <c r="A47" s="23" t="s">
        <v>23</v>
      </c>
      <c r="B47" s="26" t="s">
        <v>24</v>
      </c>
      <c r="C47" s="30">
        <v>0</v>
      </c>
      <c r="D47" s="50">
        <v>0</v>
      </c>
      <c r="E47" s="30">
        <v>0</v>
      </c>
      <c r="F47" s="24">
        <f t="shared" ref="F47" si="42">+C47+E47-D47</f>
        <v>0</v>
      </c>
      <c r="G47" s="25">
        <f t="shared" si="19"/>
        <v>77</v>
      </c>
      <c r="H47" s="30">
        <v>66</v>
      </c>
      <c r="I47" s="22">
        <f t="shared" si="36"/>
        <v>143</v>
      </c>
      <c r="J47" s="44">
        <f t="shared" si="37"/>
        <v>-143</v>
      </c>
      <c r="K47" s="17" t="e">
        <f t="shared" ref="K47" si="43">J47/F47</f>
        <v>#DIV/0!</v>
      </c>
      <c r="L47" s="16"/>
    </row>
    <row r="48" spans="1:12" ht="20.45" customHeight="1" x14ac:dyDescent="0.15">
      <c r="A48" s="23" t="s">
        <v>25</v>
      </c>
      <c r="B48" s="26" t="s">
        <v>100</v>
      </c>
      <c r="C48" s="30">
        <f>SUM(C49:C50)</f>
        <v>100000</v>
      </c>
      <c r="D48" s="50">
        <f t="shared" ref="D48" si="44">SUM(D49:D50)</f>
        <v>0</v>
      </c>
      <c r="E48" s="30">
        <f t="shared" ref="E48" si="45">SUM(E49:E50)</f>
        <v>1276618</v>
      </c>
      <c r="F48" s="22">
        <f t="shared" ref="F48" si="46">SUM(F49:F50)</f>
        <v>1376618</v>
      </c>
      <c r="G48" s="25">
        <f t="shared" ref="G48" si="47">SUM(G49:G50)</f>
        <v>1376618</v>
      </c>
      <c r="H48" s="30">
        <f t="shared" ref="H48" si="48">SUM(H49:H50)</f>
        <v>0</v>
      </c>
      <c r="I48" s="22">
        <f t="shared" ref="I48" si="49">SUM(I49:I50)</f>
        <v>1376618</v>
      </c>
      <c r="J48" s="40">
        <f t="shared" ref="J48" si="50">SUM(J49:J50)</f>
        <v>0</v>
      </c>
      <c r="K48" s="17"/>
      <c r="L48" s="16"/>
    </row>
    <row r="49" spans="1:12" ht="17.45" customHeight="1" x14ac:dyDescent="0.15">
      <c r="A49" s="23" t="s">
        <v>98</v>
      </c>
      <c r="B49" s="26" t="s">
        <v>84</v>
      </c>
      <c r="C49" s="30">
        <v>100000</v>
      </c>
      <c r="D49" s="50">
        <v>0</v>
      </c>
      <c r="E49" s="30">
        <v>1082152</v>
      </c>
      <c r="F49" s="22">
        <f t="shared" ref="F49:F51" si="51">+C49+E49-D49</f>
        <v>1182152</v>
      </c>
      <c r="G49" s="25">
        <f t="shared" si="19"/>
        <v>1182152</v>
      </c>
      <c r="H49" s="30">
        <v>0</v>
      </c>
      <c r="I49" s="22">
        <f t="shared" ref="I49:I51" si="52">+G49+H49</f>
        <v>1182152</v>
      </c>
      <c r="J49" s="40">
        <f t="shared" ref="J49:J51" si="53">+F49-I49</f>
        <v>0</v>
      </c>
      <c r="K49" s="17">
        <f t="shared" ref="K49" si="54">J49/F49</f>
        <v>0</v>
      </c>
      <c r="L49" s="16"/>
    </row>
    <row r="50" spans="1:12" ht="20.45" customHeight="1" thickBot="1" x14ac:dyDescent="0.2">
      <c r="A50" s="23" t="s">
        <v>99</v>
      </c>
      <c r="B50" s="31" t="s">
        <v>92</v>
      </c>
      <c r="C50" s="32">
        <v>0</v>
      </c>
      <c r="D50" s="33">
        <v>0</v>
      </c>
      <c r="E50" s="32">
        <v>194466</v>
      </c>
      <c r="F50" s="34">
        <f t="shared" si="51"/>
        <v>194466</v>
      </c>
      <c r="G50" s="33">
        <f t="shared" si="19"/>
        <v>194466</v>
      </c>
      <c r="H50" s="32">
        <v>0</v>
      </c>
      <c r="I50" s="53">
        <f t="shared" si="52"/>
        <v>194466</v>
      </c>
      <c r="J50" s="41">
        <f t="shared" si="53"/>
        <v>0</v>
      </c>
      <c r="K50" s="16"/>
      <c r="L50" s="16"/>
    </row>
    <row r="51" spans="1:12" ht="23.45" customHeight="1" thickBot="1" x14ac:dyDescent="0.2">
      <c r="A51" s="35"/>
      <c r="B51" s="36" t="s">
        <v>26</v>
      </c>
      <c r="C51" s="37">
        <f>+C46+C43+C40</f>
        <v>73100000</v>
      </c>
      <c r="D51" s="38">
        <f t="shared" ref="D51:E51" si="55">+D46+D43+D40</f>
        <v>0</v>
      </c>
      <c r="E51" s="37">
        <f t="shared" si="55"/>
        <v>1276618</v>
      </c>
      <c r="F51" s="39">
        <f t="shared" si="51"/>
        <v>74376618</v>
      </c>
      <c r="G51" s="38">
        <f t="shared" si="19"/>
        <v>1609695</v>
      </c>
      <c r="H51" s="37">
        <f t="shared" ref="H51" si="56">+H46+H43+H40</f>
        <v>544166</v>
      </c>
      <c r="I51" s="39">
        <f t="shared" si="52"/>
        <v>2153861</v>
      </c>
      <c r="J51" s="42">
        <f t="shared" si="53"/>
        <v>72222757</v>
      </c>
      <c r="K51" s="16"/>
      <c r="L51" s="16">
        <f>I51/F51</f>
        <v>2.8958845641515994E-2</v>
      </c>
    </row>
    <row r="52" spans="1:12" ht="12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thickBot="1" x14ac:dyDescent="0.2">
      <c r="A55" s="18"/>
      <c r="B55" s="18"/>
      <c r="C55" s="13"/>
      <c r="D55" s="13"/>
      <c r="E55" s="13"/>
      <c r="F55" s="13"/>
      <c r="G55" s="13"/>
      <c r="H55" s="13"/>
      <c r="I55" s="19"/>
      <c r="J55" s="19"/>
      <c r="K55" s="13"/>
      <c r="L55" s="13"/>
    </row>
    <row r="56" spans="1:12" ht="12" x14ac:dyDescent="0.15">
      <c r="A56" s="13" t="s">
        <v>27</v>
      </c>
      <c r="B56" s="13"/>
      <c r="C56" s="13"/>
      <c r="D56" s="13"/>
      <c r="E56" s="13"/>
      <c r="F56" s="13"/>
      <c r="G56" s="13"/>
      <c r="H56" s="13"/>
      <c r="I56" s="19"/>
      <c r="J56" s="20"/>
      <c r="K56" s="13"/>
      <c r="L56" s="13"/>
    </row>
    <row r="60" spans="1:12" ht="15" x14ac:dyDescent="0.15">
      <c r="A60" s="131" t="s">
        <v>0</v>
      </c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2" ht="2.4500000000000002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2" ht="15" x14ac:dyDescent="0.15">
      <c r="A62" s="131" t="s">
        <v>1</v>
      </c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12" ht="5.4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2" ht="14.45" customHeight="1" x14ac:dyDescent="0.15">
      <c r="A64" s="132" t="s">
        <v>110</v>
      </c>
      <c r="B64" s="132"/>
      <c r="C64" s="45" t="s">
        <v>111</v>
      </c>
      <c r="D64" s="141" t="s">
        <v>97</v>
      </c>
      <c r="E64" s="141"/>
      <c r="F64" s="46" t="s">
        <v>112</v>
      </c>
      <c r="G64" s="141" t="s">
        <v>97</v>
      </c>
      <c r="H64" s="141"/>
      <c r="I64" s="13"/>
      <c r="J64" s="13"/>
    </row>
    <row r="65" spans="1:10" ht="12.75" thickBo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.95" customHeight="1" thickBot="1" x14ac:dyDescent="0.2">
      <c r="A66" s="133" t="s">
        <v>94</v>
      </c>
      <c r="B66" s="135" t="s">
        <v>7</v>
      </c>
      <c r="C66" s="137" t="s">
        <v>8</v>
      </c>
      <c r="D66" s="139" t="s">
        <v>9</v>
      </c>
      <c r="E66" s="140"/>
      <c r="F66" s="135" t="s">
        <v>10</v>
      </c>
      <c r="G66" s="125" t="s">
        <v>11</v>
      </c>
      <c r="H66" s="127" t="s">
        <v>12</v>
      </c>
      <c r="I66" s="127" t="s">
        <v>13</v>
      </c>
      <c r="J66" s="129" t="s">
        <v>95</v>
      </c>
    </row>
    <row r="67" spans="1:10" ht="27.6" customHeight="1" thickBot="1" x14ac:dyDescent="0.2">
      <c r="A67" s="134"/>
      <c r="B67" s="136"/>
      <c r="C67" s="138"/>
      <c r="D67" s="47" t="s">
        <v>14</v>
      </c>
      <c r="E67" s="51" t="s">
        <v>15</v>
      </c>
      <c r="F67" s="136"/>
      <c r="G67" s="126"/>
      <c r="H67" s="128"/>
      <c r="I67" s="128"/>
      <c r="J67" s="130"/>
    </row>
    <row r="68" spans="1:10" ht="16.5" customHeight="1" x14ac:dyDescent="0.15">
      <c r="A68" s="54" t="s">
        <v>101</v>
      </c>
      <c r="B68" s="55" t="s">
        <v>105</v>
      </c>
      <c r="C68" s="56">
        <f>+C69+C72+C75</f>
        <v>73100000</v>
      </c>
      <c r="D68" s="57">
        <f t="shared" ref="D68:E68" si="57">+D69+D72+D75</f>
        <v>0</v>
      </c>
      <c r="E68" s="56">
        <f t="shared" si="57"/>
        <v>1276618</v>
      </c>
      <c r="F68" s="58">
        <f t="shared" ref="F68" si="58">+F69+F72+F75</f>
        <v>74376618</v>
      </c>
      <c r="G68" s="58">
        <f t="shared" ref="G68:G80" si="59">I39</f>
        <v>2153861</v>
      </c>
      <c r="H68" s="56">
        <f t="shared" ref="H68" si="60">+H69+H72+H75</f>
        <v>55817717</v>
      </c>
      <c r="I68" s="58">
        <f t="shared" ref="I68:I69" si="61">+G68+H68</f>
        <v>57971578</v>
      </c>
      <c r="J68" s="120">
        <f t="shared" ref="J68:J69" si="62">+F68-I68</f>
        <v>16405040</v>
      </c>
    </row>
    <row r="69" spans="1:10" ht="17.45" customHeight="1" x14ac:dyDescent="0.15">
      <c r="A69" s="54" t="s">
        <v>102</v>
      </c>
      <c r="B69" s="55" t="s">
        <v>106</v>
      </c>
      <c r="C69" s="56">
        <f>SUM(C70:C71)</f>
        <v>3000000</v>
      </c>
      <c r="D69" s="57">
        <f t="shared" ref="D69:E69" si="63">SUM(D70:D71)</f>
        <v>0</v>
      </c>
      <c r="E69" s="56">
        <f t="shared" si="63"/>
        <v>0</v>
      </c>
      <c r="F69" s="57">
        <f t="shared" ref="F69" si="64">SUM(F70:F71)</f>
        <v>3000000</v>
      </c>
      <c r="G69" s="57">
        <f t="shared" si="59"/>
        <v>777100</v>
      </c>
      <c r="H69" s="56">
        <f t="shared" ref="H69" si="65">SUM(H70:H71)</f>
        <v>105000</v>
      </c>
      <c r="I69" s="57">
        <f t="shared" si="61"/>
        <v>882100</v>
      </c>
      <c r="J69" s="121">
        <f t="shared" si="62"/>
        <v>2117900</v>
      </c>
    </row>
    <row r="70" spans="1:10" ht="18" customHeight="1" x14ac:dyDescent="0.15">
      <c r="A70" s="21" t="s">
        <v>16</v>
      </c>
      <c r="B70" s="27" t="s">
        <v>107</v>
      </c>
      <c r="C70" s="28">
        <v>855000</v>
      </c>
      <c r="D70" s="48">
        <v>0</v>
      </c>
      <c r="E70" s="28">
        <v>0</v>
      </c>
      <c r="F70" s="22">
        <f>+C70+E70-D70</f>
        <v>855000</v>
      </c>
      <c r="G70" s="22">
        <f t="shared" si="59"/>
        <v>299100</v>
      </c>
      <c r="H70" s="28">
        <v>0</v>
      </c>
      <c r="I70" s="22">
        <f>+G70+H70</f>
        <v>299100</v>
      </c>
      <c r="J70" s="122">
        <f>+F70-I70</f>
        <v>555900</v>
      </c>
    </row>
    <row r="71" spans="1:10" ht="20.100000000000001" customHeight="1" x14ac:dyDescent="0.15">
      <c r="A71" s="23" t="s">
        <v>17</v>
      </c>
      <c r="B71" s="26" t="s">
        <v>18</v>
      </c>
      <c r="C71" s="29">
        <v>2145000</v>
      </c>
      <c r="D71" s="49">
        <v>0</v>
      </c>
      <c r="E71" s="29">
        <v>0</v>
      </c>
      <c r="F71" s="24">
        <f t="shared" ref="F71" si="66">+C71+E71-D71</f>
        <v>2145000</v>
      </c>
      <c r="G71" s="24">
        <f t="shared" si="59"/>
        <v>478000</v>
      </c>
      <c r="H71" s="29">
        <v>105000</v>
      </c>
      <c r="I71" s="22">
        <f t="shared" ref="I71" si="67">+G71+H71</f>
        <v>583000</v>
      </c>
      <c r="J71" s="25">
        <f t="shared" ref="J71" si="68">+F71-I71</f>
        <v>1562000</v>
      </c>
    </row>
    <row r="72" spans="1:10" ht="20.100000000000001" customHeight="1" x14ac:dyDescent="0.15">
      <c r="A72" s="62" t="s">
        <v>103</v>
      </c>
      <c r="B72" s="63" t="s">
        <v>108</v>
      </c>
      <c r="C72" s="64">
        <f>SUM(C73:C74)</f>
        <v>70000000</v>
      </c>
      <c r="D72" s="65">
        <f t="shared" ref="D72:E72" si="69">SUM(D73:D74)</f>
        <v>0</v>
      </c>
      <c r="E72" s="64">
        <f t="shared" si="69"/>
        <v>0</v>
      </c>
      <c r="F72" s="65">
        <f t="shared" ref="F72" si="70">SUM(F73:F74)</f>
        <v>70000000</v>
      </c>
      <c r="G72" s="65">
        <f t="shared" si="59"/>
        <v>0</v>
      </c>
      <c r="H72" s="64">
        <f t="shared" ref="H72" si="71">SUM(H73:H74)</f>
        <v>55710661</v>
      </c>
      <c r="I72" s="65">
        <f t="shared" ref="I72" si="72">SUM(I73:I74)</f>
        <v>55710661</v>
      </c>
      <c r="J72" s="65">
        <f t="shared" ref="J72" si="73">SUM(J73:J74)</f>
        <v>14289339</v>
      </c>
    </row>
    <row r="73" spans="1:10" ht="27.6" customHeight="1" x14ac:dyDescent="0.15">
      <c r="A73" s="23" t="s">
        <v>19</v>
      </c>
      <c r="B73" s="26" t="s">
        <v>20</v>
      </c>
      <c r="C73" s="30">
        <v>53000000</v>
      </c>
      <c r="D73" s="50">
        <v>0</v>
      </c>
      <c r="E73" s="30">
        <v>0</v>
      </c>
      <c r="F73" s="24">
        <f t="shared" ref="F73:F74" si="74">+C73+E73-D73</f>
        <v>53000000</v>
      </c>
      <c r="G73" s="25">
        <f t="shared" si="59"/>
        <v>0</v>
      </c>
      <c r="H73" s="30">
        <v>55710661</v>
      </c>
      <c r="I73" s="22">
        <f t="shared" ref="I73:I76" si="75">+G73+H73</f>
        <v>55710661</v>
      </c>
      <c r="J73" s="123">
        <f t="shared" ref="J73:J80" si="76">+F73-I73</f>
        <v>-2710661</v>
      </c>
    </row>
    <row r="74" spans="1:10" ht="20.100000000000001" customHeight="1" x14ac:dyDescent="0.15">
      <c r="A74" s="23" t="s">
        <v>21</v>
      </c>
      <c r="B74" s="26" t="s">
        <v>22</v>
      </c>
      <c r="C74" s="30">
        <v>17000000</v>
      </c>
      <c r="D74" s="50">
        <v>0</v>
      </c>
      <c r="E74" s="30">
        <v>0</v>
      </c>
      <c r="F74" s="24">
        <f t="shared" si="74"/>
        <v>17000000</v>
      </c>
      <c r="G74" s="25">
        <f t="shared" si="59"/>
        <v>0</v>
      </c>
      <c r="H74" s="30">
        <v>0</v>
      </c>
      <c r="I74" s="22">
        <f t="shared" si="75"/>
        <v>0</v>
      </c>
      <c r="J74" s="122">
        <f t="shared" si="76"/>
        <v>17000000</v>
      </c>
    </row>
    <row r="75" spans="1:10" ht="18.600000000000001" customHeight="1" x14ac:dyDescent="0.15">
      <c r="A75" s="62" t="s">
        <v>104</v>
      </c>
      <c r="B75" s="63" t="s">
        <v>109</v>
      </c>
      <c r="C75" s="66">
        <f>SUM(C76:C77)</f>
        <v>100000</v>
      </c>
      <c r="D75" s="67">
        <f t="shared" ref="D75:E75" si="77">SUM(D76:D77)</f>
        <v>0</v>
      </c>
      <c r="E75" s="66">
        <f t="shared" si="77"/>
        <v>1276618</v>
      </c>
      <c r="F75" s="67">
        <f t="shared" ref="F75" si="78">SUM(F76:F77)</f>
        <v>1376618</v>
      </c>
      <c r="G75" s="67">
        <f t="shared" si="59"/>
        <v>1376761</v>
      </c>
      <c r="H75" s="66">
        <f t="shared" ref="H75" si="79">SUM(H76:H77)</f>
        <v>2056</v>
      </c>
      <c r="I75" s="57">
        <f t="shared" si="75"/>
        <v>1378817</v>
      </c>
      <c r="J75" s="67">
        <f t="shared" si="76"/>
        <v>-2199</v>
      </c>
    </row>
    <row r="76" spans="1:10" ht="19.5" customHeight="1" x14ac:dyDescent="0.15">
      <c r="A76" s="23" t="s">
        <v>23</v>
      </c>
      <c r="B76" s="26" t="s">
        <v>24</v>
      </c>
      <c r="C76" s="30">
        <v>0</v>
      </c>
      <c r="D76" s="50">
        <v>0</v>
      </c>
      <c r="E76" s="30">
        <v>0</v>
      </c>
      <c r="F76" s="24">
        <f t="shared" ref="F76" si="80">+C76+E76-D76</f>
        <v>0</v>
      </c>
      <c r="G76" s="25">
        <f t="shared" si="59"/>
        <v>143</v>
      </c>
      <c r="H76" s="30">
        <v>2056</v>
      </c>
      <c r="I76" s="22">
        <f t="shared" si="75"/>
        <v>2199</v>
      </c>
      <c r="J76" s="123">
        <f t="shared" si="76"/>
        <v>-2199</v>
      </c>
    </row>
    <row r="77" spans="1:10" ht="17.45" customHeight="1" x14ac:dyDescent="0.15">
      <c r="A77" s="23" t="s">
        <v>25</v>
      </c>
      <c r="B77" s="26" t="s">
        <v>100</v>
      </c>
      <c r="C77" s="30">
        <f>SUM(C78:C79)</f>
        <v>100000</v>
      </c>
      <c r="D77" s="50">
        <f t="shared" ref="D77" si="81">SUM(D78:D79)</f>
        <v>0</v>
      </c>
      <c r="E77" s="30">
        <f t="shared" ref="E77" si="82">SUM(E78:E79)</f>
        <v>1276618</v>
      </c>
      <c r="F77" s="22">
        <f t="shared" ref="F77" si="83">SUM(F78:F79)</f>
        <v>1376618</v>
      </c>
      <c r="G77" s="25">
        <f t="shared" ref="G77" si="84">SUM(G78:G79)</f>
        <v>1376618</v>
      </c>
      <c r="H77" s="30">
        <f t="shared" ref="H77" si="85">SUM(H78:H79)</f>
        <v>0</v>
      </c>
      <c r="I77" s="22">
        <f t="shared" ref="I77" si="86">SUM(I78:I79)</f>
        <v>1376618</v>
      </c>
      <c r="J77" s="25">
        <f t="shared" ref="J77" si="87">SUM(J78:J79)</f>
        <v>0</v>
      </c>
    </row>
    <row r="78" spans="1:10" ht="19.5" customHeight="1" x14ac:dyDescent="0.15">
      <c r="A78" s="23" t="s">
        <v>98</v>
      </c>
      <c r="B78" s="26" t="s">
        <v>84</v>
      </c>
      <c r="C78" s="30">
        <v>100000</v>
      </c>
      <c r="D78" s="50">
        <v>0</v>
      </c>
      <c r="E78" s="30">
        <v>1082152</v>
      </c>
      <c r="F78" s="22">
        <f t="shared" ref="F78:F80" si="88">+C78+E78-D78</f>
        <v>1182152</v>
      </c>
      <c r="G78" s="25">
        <f t="shared" si="59"/>
        <v>1182152</v>
      </c>
      <c r="H78" s="30">
        <v>0</v>
      </c>
      <c r="I78" s="22">
        <f t="shared" ref="I78:I80" si="89">+G78+H78</f>
        <v>1182152</v>
      </c>
      <c r="J78" s="25">
        <f t="shared" si="76"/>
        <v>0</v>
      </c>
    </row>
    <row r="79" spans="1:10" ht="21.6" customHeight="1" thickBot="1" x14ac:dyDescent="0.2">
      <c r="A79" s="23" t="s">
        <v>99</v>
      </c>
      <c r="B79" s="31" t="s">
        <v>92</v>
      </c>
      <c r="C79" s="32">
        <v>0</v>
      </c>
      <c r="D79" s="33">
        <v>0</v>
      </c>
      <c r="E79" s="32">
        <v>194466</v>
      </c>
      <c r="F79" s="34">
        <f t="shared" si="88"/>
        <v>194466</v>
      </c>
      <c r="G79" s="33">
        <f t="shared" si="59"/>
        <v>194466</v>
      </c>
      <c r="H79" s="32">
        <v>0</v>
      </c>
      <c r="I79" s="53">
        <f t="shared" si="89"/>
        <v>194466</v>
      </c>
      <c r="J79" s="124">
        <f t="shared" si="76"/>
        <v>0</v>
      </c>
    </row>
    <row r="80" spans="1:10" ht="25.5" customHeight="1" thickBot="1" x14ac:dyDescent="0.2">
      <c r="A80" s="35"/>
      <c r="B80" s="36" t="s">
        <v>26</v>
      </c>
      <c r="C80" s="37">
        <f>+C75+C72+C69</f>
        <v>73100000</v>
      </c>
      <c r="D80" s="38">
        <f t="shared" ref="D80:E80" si="90">+D75+D72+D69</f>
        <v>0</v>
      </c>
      <c r="E80" s="37">
        <f t="shared" si="90"/>
        <v>1276618</v>
      </c>
      <c r="F80" s="39">
        <f t="shared" si="88"/>
        <v>74376618</v>
      </c>
      <c r="G80" s="38">
        <f t="shared" si="59"/>
        <v>2153861</v>
      </c>
      <c r="H80" s="37">
        <f t="shared" ref="H80" si="91">+H75+H72+H69</f>
        <v>55817717</v>
      </c>
      <c r="I80" s="39">
        <f t="shared" si="89"/>
        <v>57971578</v>
      </c>
      <c r="J80" s="42">
        <f t="shared" si="76"/>
        <v>16405040</v>
      </c>
    </row>
    <row r="81" spans="1:10" ht="12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2.75" thickBot="1" x14ac:dyDescent="0.2">
      <c r="A84" s="18"/>
      <c r="B84" s="18"/>
      <c r="C84" s="13"/>
      <c r="D84" s="13"/>
      <c r="E84" s="13"/>
      <c r="F84" s="13"/>
      <c r="G84" s="13"/>
      <c r="H84" s="13"/>
      <c r="I84" s="19"/>
      <c r="J84" s="19"/>
    </row>
    <row r="85" spans="1:10" ht="12" x14ac:dyDescent="0.15">
      <c r="A85" s="13" t="s">
        <v>27</v>
      </c>
      <c r="B85" s="13"/>
      <c r="C85" s="13"/>
      <c r="D85" s="13"/>
      <c r="E85" s="13"/>
      <c r="F85" s="13"/>
      <c r="G85" s="13"/>
      <c r="H85" s="13"/>
      <c r="I85" s="19"/>
      <c r="J85" s="20"/>
    </row>
  </sheetData>
  <mergeCells count="42">
    <mergeCell ref="I66:I67"/>
    <mergeCell ref="J66:J67"/>
    <mergeCell ref="F37:F38"/>
    <mergeCell ref="G37:G38"/>
    <mergeCell ref="H37:H38"/>
    <mergeCell ref="I37:I38"/>
    <mergeCell ref="J37:J38"/>
    <mergeCell ref="A31:J31"/>
    <mergeCell ref="A33:J33"/>
    <mergeCell ref="A35:B35"/>
    <mergeCell ref="D35:E35"/>
    <mergeCell ref="G35:H35"/>
    <mergeCell ref="A66:A67"/>
    <mergeCell ref="B66:B67"/>
    <mergeCell ref="C66:C67"/>
    <mergeCell ref="D66:E66"/>
    <mergeCell ref="A37:A38"/>
    <mergeCell ref="B37:B38"/>
    <mergeCell ref="C37:C38"/>
    <mergeCell ref="D37:E37"/>
    <mergeCell ref="A60:J60"/>
    <mergeCell ref="A62:J62"/>
    <mergeCell ref="A64:B64"/>
    <mergeCell ref="D64:E64"/>
    <mergeCell ref="G64:H64"/>
    <mergeCell ref="F66:F67"/>
    <mergeCell ref="G66:G67"/>
    <mergeCell ref="H66:H67"/>
    <mergeCell ref="G7:G8"/>
    <mergeCell ref="H7:H8"/>
    <mergeCell ref="I7:I8"/>
    <mergeCell ref="J7:J8"/>
    <mergeCell ref="A1:J1"/>
    <mergeCell ref="A3:J3"/>
    <mergeCell ref="A5:B5"/>
    <mergeCell ref="A7:A8"/>
    <mergeCell ref="B7:B8"/>
    <mergeCell ref="C7:C8"/>
    <mergeCell ref="D7:E7"/>
    <mergeCell ref="F7:F8"/>
    <mergeCell ref="D5:E5"/>
    <mergeCell ref="G5:H5"/>
  </mergeCells>
  <pageMargins left="0.2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zoomScale="90" zoomScaleNormal="90" workbookViewId="0">
      <selection activeCell="J29" sqref="J29"/>
    </sheetView>
  </sheetViews>
  <sheetFormatPr baseColWidth="10" defaultColWidth="11.5" defaultRowHeight="11.25" x14ac:dyDescent="0.15"/>
  <cols>
    <col min="1" max="1" width="13.1640625" style="14" customWidth="1"/>
    <col min="2" max="2" width="48.1640625" style="14" customWidth="1"/>
    <col min="3" max="3" width="12.33203125" style="14" customWidth="1"/>
    <col min="4" max="4" width="11.33203125" style="14" customWidth="1"/>
    <col min="5" max="7" width="11.5" style="14"/>
    <col min="8" max="8" width="12.6640625" style="14" customWidth="1"/>
    <col min="9" max="9" width="11.1640625" style="14" customWidth="1"/>
    <col min="10" max="10" width="11" style="14" customWidth="1"/>
    <col min="11" max="12" width="11.5" style="14"/>
    <col min="13" max="13" width="12" style="14" customWidth="1"/>
    <col min="14" max="16384" width="11.5" style="14"/>
  </cols>
  <sheetData>
    <row r="1" spans="1:16" ht="12.75" x14ac:dyDescent="0.1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69"/>
      <c r="O1" s="70"/>
    </row>
    <row r="2" spans="1:16" ht="12.75" x14ac:dyDescent="0.15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69"/>
      <c r="O2" s="70"/>
    </row>
    <row r="3" spans="1:16" ht="12" x14ac:dyDescent="0.15">
      <c r="A3" s="71" t="s">
        <v>2</v>
      </c>
      <c r="B3" s="72"/>
      <c r="C3" s="73">
        <v>2020</v>
      </c>
      <c r="D3" s="74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6" ht="12.75" thickBot="1" x14ac:dyDescent="0.2">
      <c r="A4" s="74" t="s">
        <v>3</v>
      </c>
      <c r="B4" s="73" t="s">
        <v>4</v>
      </c>
      <c r="C4" s="74" t="s">
        <v>5</v>
      </c>
      <c r="D4" s="73" t="s">
        <v>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6" ht="12.75" thickBot="1" x14ac:dyDescent="0.2">
      <c r="A5" s="148" t="s">
        <v>6</v>
      </c>
      <c r="B5" s="127" t="s">
        <v>7</v>
      </c>
      <c r="C5" s="127" t="s">
        <v>8</v>
      </c>
      <c r="D5" s="127" t="s">
        <v>9</v>
      </c>
      <c r="E5" s="127"/>
      <c r="F5" s="127"/>
      <c r="G5" s="127"/>
      <c r="H5" s="127" t="s">
        <v>10</v>
      </c>
      <c r="I5" s="127" t="s">
        <v>29</v>
      </c>
      <c r="J5" s="127" t="s">
        <v>30</v>
      </c>
      <c r="K5" s="127" t="s">
        <v>31</v>
      </c>
      <c r="L5" s="127" t="s">
        <v>32</v>
      </c>
      <c r="M5" s="145" t="s">
        <v>33</v>
      </c>
      <c r="N5" s="16"/>
      <c r="O5" s="75"/>
    </row>
    <row r="6" spans="1:16" ht="12.75" thickBot="1" x14ac:dyDescent="0.2">
      <c r="A6" s="149"/>
      <c r="B6" s="144"/>
      <c r="C6" s="144"/>
      <c r="D6" s="144" t="s">
        <v>34</v>
      </c>
      <c r="E6" s="144"/>
      <c r="F6" s="144" t="s">
        <v>14</v>
      </c>
      <c r="G6" s="144" t="s">
        <v>15</v>
      </c>
      <c r="H6" s="144"/>
      <c r="I6" s="144"/>
      <c r="J6" s="144"/>
      <c r="K6" s="144"/>
      <c r="L6" s="144"/>
      <c r="M6" s="146"/>
      <c r="N6" s="16"/>
      <c r="O6" s="75"/>
    </row>
    <row r="7" spans="1:16" ht="25.5" customHeight="1" thickBot="1" x14ac:dyDescent="0.2">
      <c r="A7" s="150"/>
      <c r="B7" s="128"/>
      <c r="C7" s="128"/>
      <c r="D7" s="52" t="s">
        <v>35</v>
      </c>
      <c r="E7" s="52" t="s">
        <v>36</v>
      </c>
      <c r="F7" s="128"/>
      <c r="G7" s="128"/>
      <c r="H7" s="128"/>
      <c r="I7" s="128"/>
      <c r="J7" s="128"/>
      <c r="K7" s="128"/>
      <c r="L7" s="128"/>
      <c r="M7" s="147"/>
      <c r="N7" s="76"/>
      <c r="O7" s="75"/>
    </row>
    <row r="8" spans="1:16" ht="15" customHeight="1" x14ac:dyDescent="0.15">
      <c r="A8" s="54" t="s">
        <v>117</v>
      </c>
      <c r="B8" s="111" t="s">
        <v>115</v>
      </c>
      <c r="C8" s="77">
        <f>+C9+C14</f>
        <v>73100000</v>
      </c>
      <c r="D8" s="77">
        <f>+D9+D14</f>
        <v>0</v>
      </c>
      <c r="E8" s="77">
        <f t="shared" ref="E8:L8" si="0">+E9+E14</f>
        <v>0</v>
      </c>
      <c r="F8" s="77">
        <f t="shared" si="0"/>
        <v>0</v>
      </c>
      <c r="G8" s="77">
        <f t="shared" si="0"/>
        <v>0</v>
      </c>
      <c r="H8" s="78">
        <f t="shared" ref="H8:H29" si="1">C8-D8+E8-F8+G8</f>
        <v>73100000</v>
      </c>
      <c r="I8" s="77">
        <f t="shared" si="0"/>
        <v>0</v>
      </c>
      <c r="J8" s="77">
        <f t="shared" si="0"/>
        <v>14192780</v>
      </c>
      <c r="K8" s="77">
        <f t="shared" si="0"/>
        <v>14192780</v>
      </c>
      <c r="L8" s="77">
        <f t="shared" si="0"/>
        <v>192780</v>
      </c>
      <c r="M8" s="79">
        <f t="shared" ref="M8:M29" si="2">H8-K8</f>
        <v>58907220</v>
      </c>
      <c r="N8" s="76"/>
      <c r="O8" s="75"/>
      <c r="P8" s="119"/>
    </row>
    <row r="9" spans="1:16" ht="15" customHeight="1" x14ac:dyDescent="0.15">
      <c r="A9" s="106">
        <v>320</v>
      </c>
      <c r="B9" s="112" t="s">
        <v>116</v>
      </c>
      <c r="C9" s="80">
        <f>SUM(C10:C13)</f>
        <v>15100000</v>
      </c>
      <c r="D9" s="80">
        <f>SUM(D10:D13)</f>
        <v>0</v>
      </c>
      <c r="E9" s="80">
        <f t="shared" ref="E9:L9" si="3">SUM(E10:E13)</f>
        <v>0</v>
      </c>
      <c r="F9" s="80">
        <f t="shared" si="3"/>
        <v>0</v>
      </c>
      <c r="G9" s="80">
        <f t="shared" si="3"/>
        <v>0</v>
      </c>
      <c r="H9" s="78">
        <f t="shared" si="1"/>
        <v>15100000</v>
      </c>
      <c r="I9" s="80">
        <f t="shared" si="3"/>
        <v>0</v>
      </c>
      <c r="J9" s="80">
        <f t="shared" si="3"/>
        <v>14000000</v>
      </c>
      <c r="K9" s="80">
        <f t="shared" si="3"/>
        <v>14000000</v>
      </c>
      <c r="L9" s="80">
        <f t="shared" si="3"/>
        <v>0</v>
      </c>
      <c r="M9" s="79">
        <f t="shared" si="2"/>
        <v>1100000</v>
      </c>
      <c r="N9" s="76"/>
      <c r="O9" s="75"/>
    </row>
    <row r="10" spans="1:16" ht="15" customHeight="1" x14ac:dyDescent="0.15">
      <c r="A10" s="107" t="s">
        <v>37</v>
      </c>
      <c r="B10" s="113" t="s">
        <v>60</v>
      </c>
      <c r="C10" s="81">
        <v>7000000</v>
      </c>
      <c r="D10" s="81">
        <v>0</v>
      </c>
      <c r="E10" s="81">
        <v>0</v>
      </c>
      <c r="F10" s="81">
        <v>0</v>
      </c>
      <c r="G10" s="81">
        <v>0</v>
      </c>
      <c r="H10" s="82">
        <f t="shared" si="1"/>
        <v>7000000</v>
      </c>
      <c r="I10" s="83">
        <v>0</v>
      </c>
      <c r="J10" s="83">
        <v>7000000</v>
      </c>
      <c r="K10" s="84">
        <f t="shared" ref="K10:K11" si="4">I10+J10</f>
        <v>7000000</v>
      </c>
      <c r="L10" s="83">
        <v>0</v>
      </c>
      <c r="M10" s="83">
        <f t="shared" si="2"/>
        <v>0</v>
      </c>
      <c r="N10" s="76">
        <f>M10/H10</f>
        <v>0</v>
      </c>
      <c r="O10" s="75"/>
    </row>
    <row r="11" spans="1:16" ht="15" customHeight="1" x14ac:dyDescent="0.15">
      <c r="A11" s="107" t="s">
        <v>37</v>
      </c>
      <c r="B11" s="113" t="s">
        <v>80</v>
      </c>
      <c r="C11" s="81">
        <v>7000000</v>
      </c>
      <c r="D11" s="81">
        <v>0</v>
      </c>
      <c r="E11" s="81">
        <v>0</v>
      </c>
      <c r="F11" s="81">
        <v>0</v>
      </c>
      <c r="G11" s="81">
        <v>0</v>
      </c>
      <c r="H11" s="84">
        <f t="shared" ref="H11" si="5">C11-D11+E11-F11+G11</f>
        <v>7000000</v>
      </c>
      <c r="I11" s="85">
        <v>0</v>
      </c>
      <c r="J11" s="85">
        <v>7000000</v>
      </c>
      <c r="K11" s="84">
        <f t="shared" si="4"/>
        <v>7000000</v>
      </c>
      <c r="L11" s="85">
        <v>0</v>
      </c>
      <c r="M11" s="85">
        <f t="shared" ref="M11" si="6">H11-K11</f>
        <v>0</v>
      </c>
      <c r="N11" s="76">
        <f t="shared" ref="N11" si="7">M11/H11</f>
        <v>0</v>
      </c>
      <c r="O11" s="75"/>
    </row>
    <row r="12" spans="1:16" ht="15" customHeight="1" x14ac:dyDescent="0.15">
      <c r="A12" s="108" t="s">
        <v>37</v>
      </c>
      <c r="B12" s="114" t="s">
        <v>38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4">
        <f t="shared" si="1"/>
        <v>0</v>
      </c>
      <c r="I12" s="85">
        <v>0</v>
      </c>
      <c r="J12" s="85">
        <v>0</v>
      </c>
      <c r="K12" s="84">
        <f t="shared" ref="K12:K29" si="8">I12+J12</f>
        <v>0</v>
      </c>
      <c r="L12" s="85">
        <v>0</v>
      </c>
      <c r="M12" s="85">
        <f t="shared" si="2"/>
        <v>0</v>
      </c>
      <c r="N12" s="76" t="e">
        <f t="shared" ref="N12:N25" si="9">M12/H12</f>
        <v>#DIV/0!</v>
      </c>
      <c r="O12" s="75"/>
    </row>
    <row r="13" spans="1:16" ht="15" customHeight="1" x14ac:dyDescent="0.15">
      <c r="A13" s="108" t="s">
        <v>39</v>
      </c>
      <c r="B13" s="115" t="s">
        <v>61</v>
      </c>
      <c r="C13" s="86">
        <v>1100000</v>
      </c>
      <c r="D13" s="86">
        <v>0</v>
      </c>
      <c r="E13" s="86">
        <v>0</v>
      </c>
      <c r="F13" s="86">
        <v>0</v>
      </c>
      <c r="G13" s="86">
        <v>0</v>
      </c>
      <c r="H13" s="84">
        <f t="shared" si="1"/>
        <v>1100000</v>
      </c>
      <c r="I13" s="85">
        <v>0</v>
      </c>
      <c r="J13" s="85">
        <v>0</v>
      </c>
      <c r="K13" s="84">
        <f t="shared" si="8"/>
        <v>0</v>
      </c>
      <c r="L13" s="85">
        <v>0</v>
      </c>
      <c r="M13" s="85">
        <f t="shared" si="2"/>
        <v>1100000</v>
      </c>
      <c r="N13" s="76">
        <f>M13/H13</f>
        <v>1</v>
      </c>
      <c r="O13" s="75"/>
    </row>
    <row r="14" spans="1:16" ht="15" customHeight="1" x14ac:dyDescent="0.15">
      <c r="A14" s="109" t="s">
        <v>113</v>
      </c>
      <c r="B14" s="116" t="s">
        <v>114</v>
      </c>
      <c r="C14" s="87">
        <f>SUM(C15:C29)</f>
        <v>58000000</v>
      </c>
      <c r="D14" s="87">
        <f>SUM(D15:D29)</f>
        <v>0</v>
      </c>
      <c r="E14" s="87">
        <f t="shared" ref="E14:G14" si="10">SUM(E15:E29)</f>
        <v>0</v>
      </c>
      <c r="F14" s="87">
        <f t="shared" si="10"/>
        <v>0</v>
      </c>
      <c r="G14" s="87">
        <f t="shared" si="10"/>
        <v>0</v>
      </c>
      <c r="H14" s="88">
        <f t="shared" si="1"/>
        <v>58000000</v>
      </c>
      <c r="I14" s="87">
        <f t="shared" ref="I14" si="11">SUM(I15:I29)</f>
        <v>0</v>
      </c>
      <c r="J14" s="87">
        <f t="shared" ref="J14" si="12">SUM(J15:J29)</f>
        <v>192780</v>
      </c>
      <c r="K14" s="87">
        <f t="shared" ref="K14" si="13">SUM(K15:K29)</f>
        <v>192780</v>
      </c>
      <c r="L14" s="87">
        <f t="shared" ref="L14" si="14">SUM(L15:L29)</f>
        <v>192780</v>
      </c>
      <c r="M14" s="87">
        <f t="shared" si="2"/>
        <v>57807220</v>
      </c>
      <c r="N14" s="76"/>
      <c r="O14" s="75"/>
    </row>
    <row r="15" spans="1:16" ht="15" customHeight="1" x14ac:dyDescent="0.15">
      <c r="A15" s="108" t="s">
        <v>40</v>
      </c>
      <c r="B15" s="115" t="s">
        <v>41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4">
        <f t="shared" si="1"/>
        <v>0</v>
      </c>
      <c r="I15" s="85">
        <v>0</v>
      </c>
      <c r="J15" s="85">
        <v>0</v>
      </c>
      <c r="K15" s="84">
        <f t="shared" si="8"/>
        <v>0</v>
      </c>
      <c r="L15" s="85">
        <v>0</v>
      </c>
      <c r="M15" s="85">
        <f t="shared" si="2"/>
        <v>0</v>
      </c>
      <c r="N15" s="76" t="e">
        <f t="shared" si="9"/>
        <v>#DIV/0!</v>
      </c>
      <c r="O15" s="75"/>
    </row>
    <row r="16" spans="1:16" ht="15" customHeight="1" x14ac:dyDescent="0.15">
      <c r="A16" s="108" t="s">
        <v>42</v>
      </c>
      <c r="B16" s="115" t="s">
        <v>43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4">
        <f t="shared" si="1"/>
        <v>0</v>
      </c>
      <c r="I16" s="85">
        <v>0</v>
      </c>
      <c r="J16" s="85">
        <v>0</v>
      </c>
      <c r="K16" s="84">
        <f t="shared" si="8"/>
        <v>0</v>
      </c>
      <c r="L16" s="85">
        <v>0</v>
      </c>
      <c r="M16" s="85">
        <f t="shared" si="2"/>
        <v>0</v>
      </c>
      <c r="N16" s="76" t="e">
        <f t="shared" si="9"/>
        <v>#DIV/0!</v>
      </c>
      <c r="O16" s="75"/>
    </row>
    <row r="17" spans="1:15" ht="15" customHeight="1" x14ac:dyDescent="0.15">
      <c r="A17" s="108" t="s">
        <v>42</v>
      </c>
      <c r="B17" s="115" t="s">
        <v>59</v>
      </c>
      <c r="C17" s="86">
        <v>7100000</v>
      </c>
      <c r="D17" s="86">
        <v>0</v>
      </c>
      <c r="E17" s="86">
        <v>0</v>
      </c>
      <c r="F17" s="86">
        <v>0</v>
      </c>
      <c r="G17" s="86">
        <v>0</v>
      </c>
      <c r="H17" s="84">
        <f t="shared" si="1"/>
        <v>7100000</v>
      </c>
      <c r="I17" s="85">
        <v>0</v>
      </c>
      <c r="J17" s="85">
        <v>0</v>
      </c>
      <c r="K17" s="84">
        <f t="shared" si="8"/>
        <v>0</v>
      </c>
      <c r="L17" s="85">
        <v>0</v>
      </c>
      <c r="M17" s="85">
        <f t="shared" si="2"/>
        <v>7100000</v>
      </c>
      <c r="N17" s="76">
        <f t="shared" si="9"/>
        <v>1</v>
      </c>
      <c r="O17" s="75"/>
    </row>
    <row r="18" spans="1:15" ht="15" customHeight="1" x14ac:dyDescent="0.15">
      <c r="A18" s="108" t="s">
        <v>42</v>
      </c>
      <c r="B18" s="115" t="s">
        <v>62</v>
      </c>
      <c r="C18" s="86">
        <v>8900000</v>
      </c>
      <c r="D18" s="86">
        <v>0</v>
      </c>
      <c r="E18" s="86">
        <v>0</v>
      </c>
      <c r="F18" s="86">
        <v>0</v>
      </c>
      <c r="G18" s="86">
        <v>0</v>
      </c>
      <c r="H18" s="84">
        <f t="shared" si="1"/>
        <v>8900000</v>
      </c>
      <c r="I18" s="85">
        <v>0</v>
      </c>
      <c r="J18" s="85">
        <v>0</v>
      </c>
      <c r="K18" s="84">
        <f t="shared" si="8"/>
        <v>0</v>
      </c>
      <c r="L18" s="85">
        <v>0</v>
      </c>
      <c r="M18" s="85">
        <f t="shared" si="2"/>
        <v>8900000</v>
      </c>
      <c r="N18" s="76">
        <f t="shared" si="9"/>
        <v>1</v>
      </c>
      <c r="O18" s="75" t="s">
        <v>118</v>
      </c>
    </row>
    <row r="19" spans="1:15" ht="15" customHeight="1" x14ac:dyDescent="0.15">
      <c r="A19" s="108" t="s">
        <v>42</v>
      </c>
      <c r="B19" s="115" t="s">
        <v>44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4">
        <f t="shared" si="1"/>
        <v>0</v>
      </c>
      <c r="I19" s="85">
        <v>0</v>
      </c>
      <c r="J19" s="85">
        <v>0</v>
      </c>
      <c r="K19" s="84">
        <f t="shared" si="8"/>
        <v>0</v>
      </c>
      <c r="L19" s="85">
        <v>0</v>
      </c>
      <c r="M19" s="85">
        <f t="shared" si="2"/>
        <v>0</v>
      </c>
      <c r="N19" s="76" t="e">
        <f t="shared" si="9"/>
        <v>#DIV/0!</v>
      </c>
      <c r="O19" s="75">
        <v>194466</v>
      </c>
    </row>
    <row r="20" spans="1:15" ht="15" customHeight="1" x14ac:dyDescent="0.15">
      <c r="A20" s="108" t="s">
        <v>42</v>
      </c>
      <c r="B20" s="115" t="s">
        <v>93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4">
        <f t="shared" ref="H20" si="15">C20-D20+E20-F20+G20</f>
        <v>0</v>
      </c>
      <c r="I20" s="85">
        <v>0</v>
      </c>
      <c r="J20" s="85">
        <v>0</v>
      </c>
      <c r="K20" s="84">
        <f t="shared" ref="K20" si="16">I20+J20</f>
        <v>0</v>
      </c>
      <c r="L20" s="85">
        <v>0</v>
      </c>
      <c r="M20" s="85">
        <f t="shared" ref="M20" si="17">H20-K20</f>
        <v>0</v>
      </c>
      <c r="N20" s="76" t="e">
        <f t="shared" ref="N20" si="18">M20/H20</f>
        <v>#DIV/0!</v>
      </c>
      <c r="O20" s="75">
        <v>1082152</v>
      </c>
    </row>
    <row r="21" spans="1:15" ht="15" customHeight="1" x14ac:dyDescent="0.15">
      <c r="A21" s="108" t="s">
        <v>45</v>
      </c>
      <c r="B21" s="115" t="s">
        <v>58</v>
      </c>
      <c r="C21" s="86">
        <v>29700000</v>
      </c>
      <c r="D21" s="86">
        <v>0</v>
      </c>
      <c r="E21" s="86">
        <v>0</v>
      </c>
      <c r="F21" s="86">
        <v>0</v>
      </c>
      <c r="G21" s="86">
        <v>0</v>
      </c>
      <c r="H21" s="84">
        <f t="shared" si="1"/>
        <v>29700000</v>
      </c>
      <c r="I21" s="85">
        <v>0</v>
      </c>
      <c r="J21" s="85">
        <v>0</v>
      </c>
      <c r="K21" s="84">
        <f t="shared" si="8"/>
        <v>0</v>
      </c>
      <c r="L21" s="85">
        <v>0</v>
      </c>
      <c r="M21" s="85">
        <f t="shared" si="2"/>
        <v>29700000</v>
      </c>
      <c r="N21" s="76">
        <f t="shared" si="9"/>
        <v>1</v>
      </c>
      <c r="O21" s="75"/>
    </row>
    <row r="22" spans="1:15" ht="15" customHeight="1" x14ac:dyDescent="0.15">
      <c r="A22" s="108" t="s">
        <v>45</v>
      </c>
      <c r="B22" s="115" t="s">
        <v>46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4">
        <f t="shared" si="1"/>
        <v>0</v>
      </c>
      <c r="I22" s="85">
        <v>0</v>
      </c>
      <c r="J22" s="85">
        <v>0</v>
      </c>
      <c r="K22" s="84">
        <f t="shared" si="8"/>
        <v>0</v>
      </c>
      <c r="L22" s="85">
        <v>0</v>
      </c>
      <c r="M22" s="85">
        <f t="shared" si="2"/>
        <v>0</v>
      </c>
      <c r="N22" s="76" t="e">
        <f t="shared" si="9"/>
        <v>#DIV/0!</v>
      </c>
      <c r="O22" s="75"/>
    </row>
    <row r="23" spans="1:15" ht="15" customHeight="1" x14ac:dyDescent="0.15">
      <c r="A23" s="108" t="s">
        <v>47</v>
      </c>
      <c r="B23" s="115" t="s">
        <v>55</v>
      </c>
      <c r="C23" s="86">
        <v>100000</v>
      </c>
      <c r="D23" s="86">
        <v>0</v>
      </c>
      <c r="E23" s="86">
        <v>0</v>
      </c>
      <c r="F23" s="86">
        <v>0</v>
      </c>
      <c r="G23" s="86">
        <v>0</v>
      </c>
      <c r="H23" s="84">
        <f t="shared" si="1"/>
        <v>100000</v>
      </c>
      <c r="I23" s="85">
        <v>0</v>
      </c>
      <c r="J23" s="85">
        <v>0</v>
      </c>
      <c r="K23" s="84">
        <f t="shared" si="8"/>
        <v>0</v>
      </c>
      <c r="L23" s="85">
        <v>0</v>
      </c>
      <c r="M23" s="85">
        <f t="shared" si="2"/>
        <v>100000</v>
      </c>
      <c r="N23" s="76">
        <f t="shared" si="9"/>
        <v>1</v>
      </c>
      <c r="O23" s="75"/>
    </row>
    <row r="24" spans="1:15" ht="15" customHeight="1" x14ac:dyDescent="0.15">
      <c r="A24" s="108" t="s">
        <v>47</v>
      </c>
      <c r="B24" s="115" t="s">
        <v>54</v>
      </c>
      <c r="C24" s="86">
        <v>2700000</v>
      </c>
      <c r="D24" s="86">
        <v>0</v>
      </c>
      <c r="E24" s="86">
        <v>0</v>
      </c>
      <c r="F24" s="86">
        <v>0</v>
      </c>
      <c r="G24" s="86">
        <v>0</v>
      </c>
      <c r="H24" s="84">
        <f t="shared" si="1"/>
        <v>2700000</v>
      </c>
      <c r="I24" s="85">
        <v>0</v>
      </c>
      <c r="J24" s="85">
        <v>0</v>
      </c>
      <c r="K24" s="84">
        <f t="shared" si="8"/>
        <v>0</v>
      </c>
      <c r="L24" s="85">
        <v>0</v>
      </c>
      <c r="M24" s="85">
        <f t="shared" si="2"/>
        <v>2700000</v>
      </c>
      <c r="N24" s="76">
        <f t="shared" si="9"/>
        <v>1</v>
      </c>
      <c r="O24" s="75"/>
    </row>
    <row r="25" spans="1:15" ht="15" customHeight="1" x14ac:dyDescent="0.15">
      <c r="A25" s="108" t="s">
        <v>47</v>
      </c>
      <c r="B25" s="115" t="s">
        <v>56</v>
      </c>
      <c r="C25" s="86">
        <v>2200000</v>
      </c>
      <c r="D25" s="86">
        <v>0</v>
      </c>
      <c r="E25" s="86">
        <v>0</v>
      </c>
      <c r="F25" s="86">
        <v>0</v>
      </c>
      <c r="G25" s="86">
        <v>0</v>
      </c>
      <c r="H25" s="84">
        <f t="shared" si="1"/>
        <v>2200000</v>
      </c>
      <c r="I25" s="85">
        <v>0</v>
      </c>
      <c r="J25" s="85">
        <v>0</v>
      </c>
      <c r="K25" s="84">
        <f t="shared" si="8"/>
        <v>0</v>
      </c>
      <c r="L25" s="85">
        <v>0</v>
      </c>
      <c r="M25" s="85">
        <f t="shared" si="2"/>
        <v>2200000</v>
      </c>
      <c r="N25" s="76">
        <f t="shared" si="9"/>
        <v>1</v>
      </c>
      <c r="O25" s="75"/>
    </row>
    <row r="26" spans="1:15" ht="15" customHeight="1" x14ac:dyDescent="0.15">
      <c r="A26" s="108" t="s">
        <v>48</v>
      </c>
      <c r="B26" s="115" t="s">
        <v>57</v>
      </c>
      <c r="C26" s="86">
        <v>7000000</v>
      </c>
      <c r="D26" s="86">
        <v>0</v>
      </c>
      <c r="E26" s="86">
        <v>0</v>
      </c>
      <c r="F26" s="86">
        <v>0</v>
      </c>
      <c r="G26" s="86">
        <v>0</v>
      </c>
      <c r="H26" s="84">
        <f t="shared" si="1"/>
        <v>7000000</v>
      </c>
      <c r="I26" s="85">
        <v>0</v>
      </c>
      <c r="J26" s="85">
        <v>0</v>
      </c>
      <c r="K26" s="84">
        <f t="shared" si="8"/>
        <v>0</v>
      </c>
      <c r="L26" s="85">
        <v>0</v>
      </c>
      <c r="M26" s="85">
        <f t="shared" si="2"/>
        <v>7000000</v>
      </c>
      <c r="N26" s="76">
        <f>M26/H26</f>
        <v>1</v>
      </c>
      <c r="O26" s="75"/>
    </row>
    <row r="27" spans="1:15" ht="15" customHeight="1" x14ac:dyDescent="0.15">
      <c r="A27" s="108" t="s">
        <v>48</v>
      </c>
      <c r="B27" s="115" t="s">
        <v>49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4">
        <f t="shared" si="1"/>
        <v>0</v>
      </c>
      <c r="I27" s="85">
        <v>0</v>
      </c>
      <c r="J27" s="85">
        <v>0</v>
      </c>
      <c r="K27" s="84">
        <f t="shared" si="8"/>
        <v>0</v>
      </c>
      <c r="L27" s="85">
        <v>0</v>
      </c>
      <c r="M27" s="85">
        <f t="shared" si="2"/>
        <v>0</v>
      </c>
      <c r="N27" s="76" t="e">
        <f>M27/H27</f>
        <v>#DIV/0!</v>
      </c>
      <c r="O27" s="75"/>
    </row>
    <row r="28" spans="1:15" ht="15" customHeight="1" x14ac:dyDescent="0.15">
      <c r="A28" s="108" t="s">
        <v>50</v>
      </c>
      <c r="B28" s="115" t="s">
        <v>51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4">
        <f t="shared" si="1"/>
        <v>0</v>
      </c>
      <c r="I28" s="85">
        <v>0</v>
      </c>
      <c r="J28" s="85">
        <v>0</v>
      </c>
      <c r="K28" s="84">
        <f t="shared" si="8"/>
        <v>0</v>
      </c>
      <c r="L28" s="85">
        <v>0</v>
      </c>
      <c r="M28" s="85">
        <f t="shared" si="2"/>
        <v>0</v>
      </c>
      <c r="N28" s="76" t="e">
        <f>M28/H28</f>
        <v>#DIV/0!</v>
      </c>
      <c r="O28" s="75"/>
    </row>
    <row r="29" spans="1:15" ht="15" customHeight="1" thickBot="1" x14ac:dyDescent="0.2">
      <c r="A29" s="110" t="s">
        <v>52</v>
      </c>
      <c r="B29" s="117" t="s">
        <v>81</v>
      </c>
      <c r="C29" s="89">
        <v>300000</v>
      </c>
      <c r="D29" s="89">
        <v>0</v>
      </c>
      <c r="E29" s="89">
        <v>0</v>
      </c>
      <c r="F29" s="89">
        <v>0</v>
      </c>
      <c r="G29" s="89">
        <v>0</v>
      </c>
      <c r="H29" s="90">
        <f t="shared" si="1"/>
        <v>300000</v>
      </c>
      <c r="I29" s="91">
        <v>0</v>
      </c>
      <c r="J29" s="91">
        <v>192780</v>
      </c>
      <c r="K29" s="90">
        <f t="shared" si="8"/>
        <v>192780</v>
      </c>
      <c r="L29" s="91">
        <v>192780</v>
      </c>
      <c r="M29" s="91">
        <f t="shared" si="2"/>
        <v>107220</v>
      </c>
      <c r="N29" s="76">
        <f>M29/H29</f>
        <v>0.3574</v>
      </c>
      <c r="O29" s="75"/>
    </row>
    <row r="30" spans="1:15" ht="23.1" customHeight="1" thickBot="1" x14ac:dyDescent="0.2">
      <c r="A30" s="35"/>
      <c r="B30" s="36" t="s">
        <v>26</v>
      </c>
      <c r="C30" s="92">
        <f>+C9+C14</f>
        <v>73100000</v>
      </c>
      <c r="D30" s="92">
        <f>+D9+D14</f>
        <v>0</v>
      </c>
      <c r="E30" s="92">
        <f t="shared" ref="E30:G30" si="19">+E9+E14</f>
        <v>0</v>
      </c>
      <c r="F30" s="92">
        <f t="shared" si="19"/>
        <v>0</v>
      </c>
      <c r="G30" s="92">
        <f t="shared" si="19"/>
        <v>0</v>
      </c>
      <c r="H30" s="93">
        <f>+H9+H14</f>
        <v>73100000</v>
      </c>
      <c r="I30" s="92">
        <f t="shared" ref="I30" si="20">SUM(I10:I29)</f>
        <v>0</v>
      </c>
      <c r="J30" s="94">
        <f>+J14+J9</f>
        <v>14192780</v>
      </c>
      <c r="K30" s="94">
        <f>+K14+K9</f>
        <v>14192780</v>
      </c>
      <c r="L30" s="93">
        <f>+L14+L9</f>
        <v>192780</v>
      </c>
      <c r="M30" s="92">
        <f>+M14+M9</f>
        <v>58907220</v>
      </c>
      <c r="N30" s="95"/>
      <c r="O30" s="96">
        <f>K30/H30</f>
        <v>0.19415567715458276</v>
      </c>
    </row>
    <row r="31" spans="1:15" ht="12" x14ac:dyDescent="0.15">
      <c r="A31" s="69"/>
      <c r="B31" s="69"/>
      <c r="C31" s="97"/>
      <c r="D31" s="69"/>
      <c r="E31" s="98"/>
      <c r="F31" s="69"/>
      <c r="G31" s="98"/>
      <c r="H31" s="99"/>
      <c r="I31" s="99"/>
      <c r="J31" s="100"/>
      <c r="K31" s="100"/>
      <c r="L31" s="100"/>
      <c r="M31" s="69"/>
      <c r="N31" s="101"/>
      <c r="O31" s="70"/>
    </row>
    <row r="32" spans="1:15" ht="12" x14ac:dyDescent="0.15">
      <c r="A32" s="69"/>
      <c r="B32" s="69"/>
      <c r="C32" s="97"/>
      <c r="D32" s="69"/>
      <c r="E32" s="69"/>
      <c r="F32" s="69"/>
      <c r="G32" s="100"/>
      <c r="H32" s="69"/>
      <c r="I32" s="69"/>
      <c r="J32" s="69"/>
      <c r="K32" s="69"/>
      <c r="L32" s="100"/>
      <c r="M32" s="69"/>
      <c r="N32" s="69"/>
      <c r="O32" s="70"/>
    </row>
    <row r="33" spans="1:16" ht="12.75" thickBot="1" x14ac:dyDescent="0.2">
      <c r="A33" s="102"/>
      <c r="B33" s="102"/>
      <c r="C33" s="69"/>
      <c r="D33" s="69"/>
      <c r="E33" s="69"/>
      <c r="F33" s="69"/>
      <c r="G33" s="99"/>
      <c r="H33" s="69"/>
      <c r="I33" s="69"/>
      <c r="J33" s="69"/>
      <c r="K33" s="69"/>
      <c r="L33" s="103"/>
      <c r="M33" s="103"/>
      <c r="N33" s="69"/>
      <c r="O33" s="70"/>
    </row>
    <row r="34" spans="1:16" ht="12" x14ac:dyDescent="0.15">
      <c r="A34" s="69" t="s">
        <v>27</v>
      </c>
      <c r="B34" s="69"/>
      <c r="C34" s="69"/>
      <c r="D34" s="69"/>
      <c r="E34" s="69"/>
      <c r="F34" s="69"/>
      <c r="G34" s="99"/>
      <c r="H34" s="69"/>
      <c r="I34" s="69"/>
      <c r="J34" s="69"/>
      <c r="K34" s="69"/>
      <c r="L34" s="103"/>
      <c r="M34" s="104"/>
      <c r="N34" s="69"/>
      <c r="O34" s="70"/>
    </row>
    <row r="35" spans="1:16" x14ac:dyDescent="0.1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70"/>
    </row>
    <row r="36" spans="1:16" x14ac:dyDescent="0.1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70"/>
    </row>
    <row r="37" spans="1:16" ht="15.95" customHeight="1" x14ac:dyDescent="0.15">
      <c r="A37" s="142" t="s">
        <v>0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69"/>
      <c r="O37" s="70"/>
    </row>
    <row r="38" spans="1:16" ht="14.45" customHeight="1" x14ac:dyDescent="0.15">
      <c r="A38" s="143" t="s">
        <v>28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69"/>
      <c r="O38" s="70"/>
    </row>
    <row r="39" spans="1:16" ht="12" x14ac:dyDescent="0.15">
      <c r="A39" s="71" t="s">
        <v>2</v>
      </c>
      <c r="B39" s="72"/>
      <c r="C39" s="73">
        <v>2020</v>
      </c>
      <c r="D39" s="74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</row>
    <row r="40" spans="1:16" ht="14.1" customHeight="1" thickBot="1" x14ac:dyDescent="0.2">
      <c r="A40" s="74" t="s">
        <v>3</v>
      </c>
      <c r="B40" s="73" t="s">
        <v>96</v>
      </c>
      <c r="C40" s="74" t="s">
        <v>5</v>
      </c>
      <c r="D40" s="73" t="s">
        <v>96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</row>
    <row r="41" spans="1:16" ht="12.75" thickBot="1" x14ac:dyDescent="0.2">
      <c r="A41" s="148" t="s">
        <v>6</v>
      </c>
      <c r="B41" s="127" t="s">
        <v>7</v>
      </c>
      <c r="C41" s="127" t="s">
        <v>8</v>
      </c>
      <c r="D41" s="127" t="s">
        <v>9</v>
      </c>
      <c r="E41" s="127"/>
      <c r="F41" s="127"/>
      <c r="G41" s="127"/>
      <c r="H41" s="127" t="s">
        <v>10</v>
      </c>
      <c r="I41" s="127" t="s">
        <v>29</v>
      </c>
      <c r="J41" s="127" t="s">
        <v>30</v>
      </c>
      <c r="K41" s="127" t="s">
        <v>31</v>
      </c>
      <c r="L41" s="127" t="s">
        <v>32</v>
      </c>
      <c r="M41" s="145" t="s">
        <v>33</v>
      </c>
      <c r="N41" s="16"/>
      <c r="O41" s="75"/>
    </row>
    <row r="42" spans="1:16" ht="12.75" thickBot="1" x14ac:dyDescent="0.2">
      <c r="A42" s="149"/>
      <c r="B42" s="144"/>
      <c r="C42" s="144"/>
      <c r="D42" s="144" t="s">
        <v>34</v>
      </c>
      <c r="E42" s="144"/>
      <c r="F42" s="144" t="s">
        <v>14</v>
      </c>
      <c r="G42" s="144" t="s">
        <v>15</v>
      </c>
      <c r="H42" s="144"/>
      <c r="I42" s="144"/>
      <c r="J42" s="144"/>
      <c r="K42" s="144"/>
      <c r="L42" s="144"/>
      <c r="M42" s="146"/>
      <c r="N42" s="16"/>
      <c r="O42" s="75"/>
    </row>
    <row r="43" spans="1:16" ht="24.75" thickBot="1" x14ac:dyDescent="0.2">
      <c r="A43" s="150"/>
      <c r="B43" s="128"/>
      <c r="C43" s="128"/>
      <c r="D43" s="52" t="s">
        <v>35</v>
      </c>
      <c r="E43" s="52" t="s">
        <v>36</v>
      </c>
      <c r="F43" s="128"/>
      <c r="G43" s="128"/>
      <c r="H43" s="128"/>
      <c r="I43" s="128"/>
      <c r="J43" s="128"/>
      <c r="K43" s="128"/>
      <c r="L43" s="128"/>
      <c r="M43" s="147"/>
      <c r="N43" s="76"/>
      <c r="O43" s="75"/>
    </row>
    <row r="44" spans="1:16" ht="15" customHeight="1" x14ac:dyDescent="0.15">
      <c r="A44" s="54" t="s">
        <v>117</v>
      </c>
      <c r="B44" s="111" t="s">
        <v>115</v>
      </c>
      <c r="C44" s="77">
        <f>+C45+C50</f>
        <v>73100000</v>
      </c>
      <c r="D44" s="77">
        <f>+D45+D50</f>
        <v>0</v>
      </c>
      <c r="E44" s="77">
        <f t="shared" ref="E44" si="21">+E45+E50</f>
        <v>0</v>
      </c>
      <c r="F44" s="77">
        <f t="shared" ref="F44" si="22">+F45+F50</f>
        <v>0</v>
      </c>
      <c r="G44" s="77">
        <f t="shared" ref="G44" si="23">+G45+G50</f>
        <v>0</v>
      </c>
      <c r="H44" s="78">
        <f t="shared" ref="H44:H65" si="24">C44-D44+E44-F44+G44</f>
        <v>73100000</v>
      </c>
      <c r="I44" s="77">
        <f t="shared" ref="I44:I66" si="25">K8</f>
        <v>14192780</v>
      </c>
      <c r="J44" s="77">
        <f t="shared" ref="J44" si="26">+J45+J50</f>
        <v>0</v>
      </c>
      <c r="K44" s="77">
        <f t="shared" ref="K44" si="27">+K45+K50</f>
        <v>14192780</v>
      </c>
      <c r="L44" s="77">
        <f t="shared" ref="L44" si="28">+L45+L50</f>
        <v>192780</v>
      </c>
      <c r="M44" s="79">
        <f t="shared" ref="M44:M65" si="29">H44-K44</f>
        <v>58907220</v>
      </c>
      <c r="N44" s="76"/>
      <c r="O44" s="75"/>
      <c r="P44" s="119"/>
    </row>
    <row r="45" spans="1:16" ht="15" customHeight="1" x14ac:dyDescent="0.15">
      <c r="A45" s="106">
        <v>320</v>
      </c>
      <c r="B45" s="112" t="s">
        <v>116</v>
      </c>
      <c r="C45" s="80">
        <f>SUM(C46:C49)</f>
        <v>15100000</v>
      </c>
      <c r="D45" s="80">
        <f>SUM(D46:D49)</f>
        <v>0</v>
      </c>
      <c r="E45" s="80">
        <f t="shared" ref="E45" si="30">SUM(E46:E49)</f>
        <v>0</v>
      </c>
      <c r="F45" s="80">
        <f t="shared" ref="F45" si="31">SUM(F46:F49)</f>
        <v>0</v>
      </c>
      <c r="G45" s="80">
        <f t="shared" ref="G45" si="32">SUM(G46:G49)</f>
        <v>0</v>
      </c>
      <c r="H45" s="78">
        <f t="shared" si="24"/>
        <v>15100000</v>
      </c>
      <c r="I45" s="80">
        <f t="shared" si="25"/>
        <v>14000000</v>
      </c>
      <c r="J45" s="80">
        <f t="shared" ref="J45" si="33">SUM(J46:J49)</f>
        <v>0</v>
      </c>
      <c r="K45" s="80">
        <f t="shared" ref="K45" si="34">SUM(K46:K49)</f>
        <v>14000000</v>
      </c>
      <c r="L45" s="80">
        <f t="shared" ref="L45" si="35">SUM(L46:L49)</f>
        <v>0</v>
      </c>
      <c r="M45" s="79">
        <f t="shared" si="29"/>
        <v>1100000</v>
      </c>
      <c r="N45" s="76"/>
      <c r="O45" s="75"/>
    </row>
    <row r="46" spans="1:16" ht="15" customHeight="1" x14ac:dyDescent="0.15">
      <c r="A46" s="107" t="s">
        <v>37</v>
      </c>
      <c r="B46" s="113" t="s">
        <v>60</v>
      </c>
      <c r="C46" s="81">
        <v>7000000</v>
      </c>
      <c r="D46" s="81">
        <v>0</v>
      </c>
      <c r="E46" s="81">
        <v>0</v>
      </c>
      <c r="F46" s="81">
        <v>0</v>
      </c>
      <c r="G46" s="81">
        <v>0</v>
      </c>
      <c r="H46" s="82">
        <f t="shared" si="24"/>
        <v>7000000</v>
      </c>
      <c r="I46" s="83">
        <f t="shared" si="25"/>
        <v>7000000</v>
      </c>
      <c r="J46" s="83">
        <v>0</v>
      </c>
      <c r="K46" s="84">
        <f t="shared" ref="K46:K49" si="36">I46+J46</f>
        <v>7000000</v>
      </c>
      <c r="L46" s="83">
        <v>0</v>
      </c>
      <c r="M46" s="83">
        <f t="shared" si="29"/>
        <v>0</v>
      </c>
      <c r="N46" s="76">
        <f>M46/H46</f>
        <v>0</v>
      </c>
      <c r="O46" s="75"/>
    </row>
    <row r="47" spans="1:16" ht="15" customHeight="1" x14ac:dyDescent="0.15">
      <c r="A47" s="107" t="s">
        <v>37</v>
      </c>
      <c r="B47" s="113" t="s">
        <v>80</v>
      </c>
      <c r="C47" s="81">
        <v>7000000</v>
      </c>
      <c r="D47" s="81">
        <v>0</v>
      </c>
      <c r="E47" s="81">
        <v>0</v>
      </c>
      <c r="F47" s="81">
        <v>0</v>
      </c>
      <c r="G47" s="81">
        <v>0</v>
      </c>
      <c r="H47" s="84">
        <f t="shared" si="24"/>
        <v>7000000</v>
      </c>
      <c r="I47" s="85">
        <f t="shared" si="25"/>
        <v>7000000</v>
      </c>
      <c r="J47" s="85">
        <v>0</v>
      </c>
      <c r="K47" s="84">
        <f t="shared" si="36"/>
        <v>7000000</v>
      </c>
      <c r="L47" s="85">
        <v>0</v>
      </c>
      <c r="M47" s="85">
        <f t="shared" si="29"/>
        <v>0</v>
      </c>
      <c r="N47" s="76">
        <f t="shared" ref="N47:N48" si="37">M47/H47</f>
        <v>0</v>
      </c>
      <c r="O47" s="75"/>
    </row>
    <row r="48" spans="1:16" ht="15" customHeight="1" x14ac:dyDescent="0.15">
      <c r="A48" s="108" t="s">
        <v>37</v>
      </c>
      <c r="B48" s="114" t="s">
        <v>38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4">
        <f t="shared" si="24"/>
        <v>0</v>
      </c>
      <c r="I48" s="85">
        <f t="shared" si="25"/>
        <v>0</v>
      </c>
      <c r="J48" s="85">
        <v>0</v>
      </c>
      <c r="K48" s="84">
        <f t="shared" si="36"/>
        <v>0</v>
      </c>
      <c r="L48" s="85">
        <v>0</v>
      </c>
      <c r="M48" s="85">
        <f t="shared" si="29"/>
        <v>0</v>
      </c>
      <c r="N48" s="76" t="e">
        <f t="shared" si="37"/>
        <v>#DIV/0!</v>
      </c>
      <c r="O48" s="75"/>
    </row>
    <row r="49" spans="1:15" ht="15" customHeight="1" x14ac:dyDescent="0.15">
      <c r="A49" s="108" t="s">
        <v>39</v>
      </c>
      <c r="B49" s="115" t="s">
        <v>61</v>
      </c>
      <c r="C49" s="86">
        <v>1100000</v>
      </c>
      <c r="D49" s="86">
        <v>0</v>
      </c>
      <c r="E49" s="86">
        <v>0</v>
      </c>
      <c r="F49" s="86">
        <v>0</v>
      </c>
      <c r="G49" s="86">
        <v>0</v>
      </c>
      <c r="H49" s="84">
        <f t="shared" si="24"/>
        <v>1100000</v>
      </c>
      <c r="I49" s="85">
        <f t="shared" si="25"/>
        <v>0</v>
      </c>
      <c r="J49" s="85">
        <v>0</v>
      </c>
      <c r="K49" s="84">
        <f t="shared" si="36"/>
        <v>0</v>
      </c>
      <c r="L49" s="85">
        <v>0</v>
      </c>
      <c r="M49" s="85">
        <f t="shared" si="29"/>
        <v>1100000</v>
      </c>
      <c r="N49" s="76">
        <f>M49/H49</f>
        <v>1</v>
      </c>
      <c r="O49" s="75"/>
    </row>
    <row r="50" spans="1:15" ht="15" customHeight="1" x14ac:dyDescent="0.15">
      <c r="A50" s="109" t="s">
        <v>113</v>
      </c>
      <c r="B50" s="116" t="s">
        <v>114</v>
      </c>
      <c r="C50" s="87">
        <f>SUM(C51:C65)</f>
        <v>58000000</v>
      </c>
      <c r="D50" s="87">
        <f>SUM(D51:D65)</f>
        <v>0</v>
      </c>
      <c r="E50" s="87">
        <f t="shared" ref="E50" si="38">SUM(E51:E65)</f>
        <v>0</v>
      </c>
      <c r="F50" s="87">
        <f t="shared" ref="F50" si="39">SUM(F51:F65)</f>
        <v>0</v>
      </c>
      <c r="G50" s="87">
        <f t="shared" ref="G50" si="40">SUM(G51:G65)</f>
        <v>0</v>
      </c>
      <c r="H50" s="88">
        <f t="shared" si="24"/>
        <v>58000000</v>
      </c>
      <c r="I50" s="87">
        <f t="shared" si="25"/>
        <v>192780</v>
      </c>
      <c r="J50" s="87">
        <f t="shared" ref="J50" si="41">SUM(J51:J65)</f>
        <v>0</v>
      </c>
      <c r="K50" s="87">
        <f t="shared" ref="K50" si="42">SUM(K51:K65)</f>
        <v>192780</v>
      </c>
      <c r="L50" s="87">
        <f t="shared" ref="L50" si="43">SUM(L51:L65)</f>
        <v>192780</v>
      </c>
      <c r="M50" s="87">
        <f t="shared" si="29"/>
        <v>57807220</v>
      </c>
      <c r="N50" s="76"/>
      <c r="O50" s="75"/>
    </row>
    <row r="51" spans="1:15" ht="15" customHeight="1" x14ac:dyDescent="0.15">
      <c r="A51" s="108" t="s">
        <v>40</v>
      </c>
      <c r="B51" s="115" t="s">
        <v>41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4">
        <f t="shared" si="24"/>
        <v>0</v>
      </c>
      <c r="I51" s="85">
        <f t="shared" si="25"/>
        <v>0</v>
      </c>
      <c r="J51" s="85">
        <v>0</v>
      </c>
      <c r="K51" s="84">
        <f t="shared" ref="K51:K65" si="44">I51+J51</f>
        <v>0</v>
      </c>
      <c r="L51" s="85">
        <v>0</v>
      </c>
      <c r="M51" s="85">
        <f t="shared" si="29"/>
        <v>0</v>
      </c>
      <c r="N51" s="76" t="e">
        <f t="shared" ref="N51:N61" si="45">M51/H51</f>
        <v>#DIV/0!</v>
      </c>
      <c r="O51" s="75"/>
    </row>
    <row r="52" spans="1:15" ht="15" customHeight="1" x14ac:dyDescent="0.15">
      <c r="A52" s="108" t="s">
        <v>42</v>
      </c>
      <c r="B52" s="115" t="s">
        <v>43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4">
        <f t="shared" si="24"/>
        <v>0</v>
      </c>
      <c r="I52" s="85">
        <f t="shared" si="25"/>
        <v>0</v>
      </c>
      <c r="J52" s="85">
        <v>0</v>
      </c>
      <c r="K52" s="84">
        <f t="shared" si="44"/>
        <v>0</v>
      </c>
      <c r="L52" s="85">
        <v>0</v>
      </c>
      <c r="M52" s="85">
        <f t="shared" si="29"/>
        <v>0</v>
      </c>
      <c r="N52" s="76" t="e">
        <f t="shared" si="45"/>
        <v>#DIV/0!</v>
      </c>
      <c r="O52" s="75"/>
    </row>
    <row r="53" spans="1:15" ht="15" customHeight="1" x14ac:dyDescent="0.15">
      <c r="A53" s="108" t="s">
        <v>42</v>
      </c>
      <c r="B53" s="115" t="s">
        <v>59</v>
      </c>
      <c r="C53" s="86">
        <v>7100000</v>
      </c>
      <c r="D53" s="86">
        <v>0</v>
      </c>
      <c r="E53" s="86">
        <v>0</v>
      </c>
      <c r="F53" s="86">
        <v>0</v>
      </c>
      <c r="G53" s="86">
        <v>0</v>
      </c>
      <c r="H53" s="84">
        <f t="shared" si="24"/>
        <v>7100000</v>
      </c>
      <c r="I53" s="85">
        <f t="shared" si="25"/>
        <v>0</v>
      </c>
      <c r="J53" s="85">
        <v>0</v>
      </c>
      <c r="K53" s="84">
        <f t="shared" si="44"/>
        <v>0</v>
      </c>
      <c r="L53" s="85">
        <v>0</v>
      </c>
      <c r="M53" s="85">
        <f t="shared" si="29"/>
        <v>7100000</v>
      </c>
      <c r="N53" s="76">
        <f t="shared" si="45"/>
        <v>1</v>
      </c>
      <c r="O53" s="75"/>
    </row>
    <row r="54" spans="1:15" ht="15" customHeight="1" x14ac:dyDescent="0.15">
      <c r="A54" s="108" t="s">
        <v>42</v>
      </c>
      <c r="B54" s="115" t="s">
        <v>62</v>
      </c>
      <c r="C54" s="86">
        <v>8900000</v>
      </c>
      <c r="D54" s="86">
        <v>0</v>
      </c>
      <c r="E54" s="86">
        <v>0</v>
      </c>
      <c r="F54" s="86">
        <v>0</v>
      </c>
      <c r="G54" s="86">
        <v>0</v>
      </c>
      <c r="H54" s="84">
        <f t="shared" si="24"/>
        <v>8900000</v>
      </c>
      <c r="I54" s="85">
        <f t="shared" si="25"/>
        <v>0</v>
      </c>
      <c r="J54" s="85">
        <v>0</v>
      </c>
      <c r="K54" s="84">
        <f t="shared" si="44"/>
        <v>0</v>
      </c>
      <c r="L54" s="85">
        <v>0</v>
      </c>
      <c r="M54" s="85">
        <f t="shared" si="29"/>
        <v>8900000</v>
      </c>
      <c r="N54" s="76">
        <f t="shared" si="45"/>
        <v>1</v>
      </c>
      <c r="O54" s="75" t="s">
        <v>118</v>
      </c>
    </row>
    <row r="55" spans="1:15" ht="15" customHeight="1" x14ac:dyDescent="0.15">
      <c r="A55" s="108" t="s">
        <v>42</v>
      </c>
      <c r="B55" s="115" t="s">
        <v>44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4">
        <f t="shared" si="24"/>
        <v>0</v>
      </c>
      <c r="I55" s="85">
        <f t="shared" si="25"/>
        <v>0</v>
      </c>
      <c r="J55" s="85">
        <v>0</v>
      </c>
      <c r="K55" s="84">
        <f t="shared" si="44"/>
        <v>0</v>
      </c>
      <c r="L55" s="85">
        <v>0</v>
      </c>
      <c r="M55" s="85">
        <f t="shared" si="29"/>
        <v>0</v>
      </c>
      <c r="N55" s="76" t="e">
        <f t="shared" si="45"/>
        <v>#DIV/0!</v>
      </c>
      <c r="O55" s="75">
        <v>194466</v>
      </c>
    </row>
    <row r="56" spans="1:15" ht="15" customHeight="1" x14ac:dyDescent="0.15">
      <c r="A56" s="108" t="s">
        <v>42</v>
      </c>
      <c r="B56" s="115" t="s">
        <v>93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4">
        <f t="shared" si="24"/>
        <v>0</v>
      </c>
      <c r="I56" s="85">
        <f t="shared" si="25"/>
        <v>0</v>
      </c>
      <c r="J56" s="85">
        <v>0</v>
      </c>
      <c r="K56" s="84">
        <f t="shared" si="44"/>
        <v>0</v>
      </c>
      <c r="L56" s="85">
        <v>0</v>
      </c>
      <c r="M56" s="85">
        <f t="shared" si="29"/>
        <v>0</v>
      </c>
      <c r="N56" s="76" t="e">
        <f t="shared" si="45"/>
        <v>#DIV/0!</v>
      </c>
      <c r="O56" s="75">
        <v>1082152</v>
      </c>
    </row>
    <row r="57" spans="1:15" ht="15" customHeight="1" x14ac:dyDescent="0.15">
      <c r="A57" s="108" t="s">
        <v>45</v>
      </c>
      <c r="B57" s="115" t="s">
        <v>58</v>
      </c>
      <c r="C57" s="86">
        <v>29700000</v>
      </c>
      <c r="D57" s="86">
        <v>0</v>
      </c>
      <c r="E57" s="86">
        <v>0</v>
      </c>
      <c r="F57" s="86">
        <v>0</v>
      </c>
      <c r="G57" s="86">
        <v>0</v>
      </c>
      <c r="H57" s="84">
        <f t="shared" si="24"/>
        <v>29700000</v>
      </c>
      <c r="I57" s="85">
        <f t="shared" si="25"/>
        <v>0</v>
      </c>
      <c r="J57" s="85">
        <v>0</v>
      </c>
      <c r="K57" s="84">
        <f t="shared" si="44"/>
        <v>0</v>
      </c>
      <c r="L57" s="85">
        <v>0</v>
      </c>
      <c r="M57" s="85">
        <f t="shared" si="29"/>
        <v>29700000</v>
      </c>
      <c r="N57" s="76">
        <f t="shared" si="45"/>
        <v>1</v>
      </c>
      <c r="O57" s="75"/>
    </row>
    <row r="58" spans="1:15" ht="15" customHeight="1" x14ac:dyDescent="0.15">
      <c r="A58" s="108" t="s">
        <v>45</v>
      </c>
      <c r="B58" s="115" t="s">
        <v>46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4">
        <f t="shared" si="24"/>
        <v>0</v>
      </c>
      <c r="I58" s="85">
        <f t="shared" si="25"/>
        <v>0</v>
      </c>
      <c r="J58" s="85">
        <v>0</v>
      </c>
      <c r="K58" s="84">
        <f t="shared" si="44"/>
        <v>0</v>
      </c>
      <c r="L58" s="85">
        <v>0</v>
      </c>
      <c r="M58" s="85">
        <f t="shared" si="29"/>
        <v>0</v>
      </c>
      <c r="N58" s="76" t="e">
        <f t="shared" si="45"/>
        <v>#DIV/0!</v>
      </c>
      <c r="O58" s="75"/>
    </row>
    <row r="59" spans="1:15" ht="15" customHeight="1" x14ac:dyDescent="0.15">
      <c r="A59" s="108" t="s">
        <v>47</v>
      </c>
      <c r="B59" s="115" t="s">
        <v>55</v>
      </c>
      <c r="C59" s="86">
        <v>100000</v>
      </c>
      <c r="D59" s="86">
        <v>0</v>
      </c>
      <c r="E59" s="86">
        <v>0</v>
      </c>
      <c r="F59" s="86">
        <v>0</v>
      </c>
      <c r="G59" s="86">
        <v>0</v>
      </c>
      <c r="H59" s="84">
        <f t="shared" si="24"/>
        <v>100000</v>
      </c>
      <c r="I59" s="85">
        <f t="shared" si="25"/>
        <v>0</v>
      </c>
      <c r="J59" s="85">
        <v>0</v>
      </c>
      <c r="K59" s="84">
        <f t="shared" si="44"/>
        <v>0</v>
      </c>
      <c r="L59" s="85">
        <v>0</v>
      </c>
      <c r="M59" s="85">
        <f t="shared" si="29"/>
        <v>100000</v>
      </c>
      <c r="N59" s="76">
        <f t="shared" si="45"/>
        <v>1</v>
      </c>
      <c r="O59" s="75"/>
    </row>
    <row r="60" spans="1:15" ht="15" customHeight="1" x14ac:dyDescent="0.15">
      <c r="A60" s="108" t="s">
        <v>47</v>
      </c>
      <c r="B60" s="115" t="s">
        <v>54</v>
      </c>
      <c r="C60" s="86">
        <v>2700000</v>
      </c>
      <c r="D60" s="86">
        <v>0</v>
      </c>
      <c r="E60" s="86">
        <v>0</v>
      </c>
      <c r="F60" s="86">
        <v>0</v>
      </c>
      <c r="G60" s="86">
        <v>0</v>
      </c>
      <c r="H60" s="84">
        <f t="shared" si="24"/>
        <v>2700000</v>
      </c>
      <c r="I60" s="85">
        <f t="shared" si="25"/>
        <v>0</v>
      </c>
      <c r="J60" s="85">
        <v>0</v>
      </c>
      <c r="K60" s="84">
        <f t="shared" si="44"/>
        <v>0</v>
      </c>
      <c r="L60" s="85">
        <v>0</v>
      </c>
      <c r="M60" s="85">
        <f t="shared" si="29"/>
        <v>2700000</v>
      </c>
      <c r="N60" s="76">
        <f t="shared" si="45"/>
        <v>1</v>
      </c>
      <c r="O60" s="75"/>
    </row>
    <row r="61" spans="1:15" ht="15" customHeight="1" x14ac:dyDescent="0.15">
      <c r="A61" s="108" t="s">
        <v>47</v>
      </c>
      <c r="B61" s="115" t="s">
        <v>56</v>
      </c>
      <c r="C61" s="86">
        <v>2200000</v>
      </c>
      <c r="D61" s="86">
        <v>0</v>
      </c>
      <c r="E61" s="86">
        <v>0</v>
      </c>
      <c r="F61" s="86">
        <v>0</v>
      </c>
      <c r="G61" s="86">
        <v>0</v>
      </c>
      <c r="H61" s="84">
        <f t="shared" si="24"/>
        <v>2200000</v>
      </c>
      <c r="I61" s="85">
        <f t="shared" si="25"/>
        <v>0</v>
      </c>
      <c r="J61" s="85">
        <v>0</v>
      </c>
      <c r="K61" s="84">
        <f t="shared" si="44"/>
        <v>0</v>
      </c>
      <c r="L61" s="85">
        <v>0</v>
      </c>
      <c r="M61" s="85">
        <f t="shared" si="29"/>
        <v>2200000</v>
      </c>
      <c r="N61" s="76">
        <f t="shared" si="45"/>
        <v>1</v>
      </c>
      <c r="O61" s="75"/>
    </row>
    <row r="62" spans="1:15" ht="15" customHeight="1" x14ac:dyDescent="0.15">
      <c r="A62" s="108" t="s">
        <v>48</v>
      </c>
      <c r="B62" s="115" t="s">
        <v>57</v>
      </c>
      <c r="C62" s="86">
        <v>7000000</v>
      </c>
      <c r="D62" s="86">
        <v>0</v>
      </c>
      <c r="E62" s="86">
        <v>0</v>
      </c>
      <c r="F62" s="86">
        <v>0</v>
      </c>
      <c r="G62" s="86">
        <v>0</v>
      </c>
      <c r="H62" s="84">
        <f t="shared" si="24"/>
        <v>7000000</v>
      </c>
      <c r="I62" s="85">
        <f t="shared" si="25"/>
        <v>0</v>
      </c>
      <c r="J62" s="85">
        <v>0</v>
      </c>
      <c r="K62" s="84">
        <f t="shared" si="44"/>
        <v>0</v>
      </c>
      <c r="L62" s="85">
        <v>0</v>
      </c>
      <c r="M62" s="85">
        <f t="shared" si="29"/>
        <v>7000000</v>
      </c>
      <c r="N62" s="76">
        <f>M62/H62</f>
        <v>1</v>
      </c>
      <c r="O62" s="75"/>
    </row>
    <row r="63" spans="1:15" ht="15" customHeight="1" x14ac:dyDescent="0.15">
      <c r="A63" s="108" t="s">
        <v>48</v>
      </c>
      <c r="B63" s="115" t="s">
        <v>49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4">
        <f t="shared" si="24"/>
        <v>0</v>
      </c>
      <c r="I63" s="85">
        <f t="shared" si="25"/>
        <v>0</v>
      </c>
      <c r="J63" s="85">
        <v>0</v>
      </c>
      <c r="K63" s="84">
        <f t="shared" si="44"/>
        <v>0</v>
      </c>
      <c r="L63" s="85">
        <v>0</v>
      </c>
      <c r="M63" s="85">
        <f t="shared" si="29"/>
        <v>0</v>
      </c>
      <c r="N63" s="76" t="e">
        <f>M63/H63</f>
        <v>#DIV/0!</v>
      </c>
      <c r="O63" s="75"/>
    </row>
    <row r="64" spans="1:15" ht="15" customHeight="1" x14ac:dyDescent="0.15">
      <c r="A64" s="108" t="s">
        <v>50</v>
      </c>
      <c r="B64" s="115" t="s">
        <v>51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4">
        <f t="shared" si="24"/>
        <v>0</v>
      </c>
      <c r="I64" s="85">
        <f t="shared" si="25"/>
        <v>0</v>
      </c>
      <c r="J64" s="85">
        <v>0</v>
      </c>
      <c r="K64" s="84">
        <f t="shared" si="44"/>
        <v>0</v>
      </c>
      <c r="L64" s="85">
        <v>0</v>
      </c>
      <c r="M64" s="85">
        <f t="shared" si="29"/>
        <v>0</v>
      </c>
      <c r="N64" s="76" t="e">
        <f>M64/H64</f>
        <v>#DIV/0!</v>
      </c>
      <c r="O64" s="75"/>
    </row>
    <row r="65" spans="1:15" ht="15" customHeight="1" thickBot="1" x14ac:dyDescent="0.2">
      <c r="A65" s="110" t="s">
        <v>52</v>
      </c>
      <c r="B65" s="117" t="s">
        <v>81</v>
      </c>
      <c r="C65" s="89">
        <v>300000</v>
      </c>
      <c r="D65" s="89">
        <v>0</v>
      </c>
      <c r="E65" s="89">
        <v>0</v>
      </c>
      <c r="F65" s="89">
        <v>0</v>
      </c>
      <c r="G65" s="89">
        <v>0</v>
      </c>
      <c r="H65" s="90">
        <f t="shared" si="24"/>
        <v>300000</v>
      </c>
      <c r="I65" s="91">
        <f t="shared" si="25"/>
        <v>192780</v>
      </c>
      <c r="J65" s="91">
        <v>0</v>
      </c>
      <c r="K65" s="90">
        <f t="shared" si="44"/>
        <v>192780</v>
      </c>
      <c r="L65" s="91">
        <v>192780</v>
      </c>
      <c r="M65" s="91">
        <f t="shared" si="29"/>
        <v>107220</v>
      </c>
      <c r="N65" s="76">
        <f>M65/H65</f>
        <v>0.3574</v>
      </c>
      <c r="O65" s="75"/>
    </row>
    <row r="66" spans="1:15" ht="20.45" customHeight="1" thickBot="1" x14ac:dyDescent="0.2">
      <c r="A66" s="35"/>
      <c r="B66" s="36" t="s">
        <v>26</v>
      </c>
      <c r="C66" s="92">
        <f>+C45+C50</f>
        <v>73100000</v>
      </c>
      <c r="D66" s="92">
        <f>+D45+D50</f>
        <v>0</v>
      </c>
      <c r="E66" s="92">
        <f t="shared" ref="E66:G66" si="46">+E45+E50</f>
        <v>0</v>
      </c>
      <c r="F66" s="92">
        <f t="shared" si="46"/>
        <v>0</v>
      </c>
      <c r="G66" s="92">
        <f t="shared" si="46"/>
        <v>0</v>
      </c>
      <c r="H66" s="93">
        <f>+H45+H50</f>
        <v>73100000</v>
      </c>
      <c r="I66" s="92">
        <f t="shared" si="25"/>
        <v>14192780</v>
      </c>
      <c r="J66" s="94">
        <f>+J50+J45</f>
        <v>0</v>
      </c>
      <c r="K66" s="94">
        <f>+K50+K45</f>
        <v>14192780</v>
      </c>
      <c r="L66" s="93">
        <f>+L50+L45</f>
        <v>192780</v>
      </c>
      <c r="M66" s="92">
        <f>+M50+M45</f>
        <v>58907220</v>
      </c>
      <c r="N66" s="95"/>
      <c r="O66" s="96">
        <f>K66/H66</f>
        <v>0.19415567715458276</v>
      </c>
    </row>
    <row r="67" spans="1:15" ht="12" x14ac:dyDescent="0.15">
      <c r="A67" s="69"/>
      <c r="B67" s="69"/>
      <c r="C67" s="97"/>
      <c r="D67" s="69"/>
      <c r="E67" s="98"/>
      <c r="F67" s="69"/>
      <c r="G67" s="98"/>
      <c r="H67" s="99"/>
      <c r="I67" s="99"/>
      <c r="J67" s="100"/>
      <c r="K67" s="100"/>
      <c r="L67" s="100"/>
      <c r="M67" s="69"/>
      <c r="N67" s="101"/>
      <c r="O67" s="70"/>
    </row>
    <row r="68" spans="1:15" ht="12" x14ac:dyDescent="0.15">
      <c r="A68" s="69"/>
      <c r="B68" s="69"/>
      <c r="C68" s="97"/>
      <c r="D68" s="69"/>
      <c r="E68" s="69"/>
      <c r="F68" s="69"/>
      <c r="G68" s="100"/>
      <c r="H68" s="69"/>
      <c r="I68" s="69"/>
      <c r="J68" s="69"/>
      <c r="K68" s="69"/>
      <c r="L68" s="100"/>
      <c r="M68" s="69"/>
      <c r="N68" s="69"/>
      <c r="O68" s="70"/>
    </row>
    <row r="69" spans="1:15" ht="12.75" thickBot="1" x14ac:dyDescent="0.2">
      <c r="A69" s="102"/>
      <c r="B69" s="102"/>
      <c r="C69" s="69"/>
      <c r="D69" s="69"/>
      <c r="E69" s="69"/>
      <c r="F69" s="69"/>
      <c r="G69" s="99"/>
      <c r="H69" s="69"/>
      <c r="I69" s="69"/>
      <c r="J69" s="69"/>
      <c r="K69" s="69"/>
      <c r="L69" s="103"/>
      <c r="M69" s="103"/>
      <c r="N69" s="69"/>
      <c r="O69" s="70"/>
    </row>
    <row r="70" spans="1:15" ht="12" x14ac:dyDescent="0.15">
      <c r="A70" s="69" t="s">
        <v>27</v>
      </c>
      <c r="B70" s="69"/>
      <c r="C70" s="69"/>
      <c r="D70" s="69"/>
      <c r="E70" s="69"/>
      <c r="F70" s="69"/>
      <c r="G70" s="99"/>
      <c r="H70" s="69"/>
      <c r="I70" s="69"/>
      <c r="J70" s="69"/>
      <c r="K70" s="69"/>
      <c r="L70" s="103"/>
      <c r="M70" s="104"/>
      <c r="N70" s="69"/>
      <c r="O70" s="70"/>
    </row>
    <row r="73" spans="1:15" ht="15.95" customHeight="1" x14ac:dyDescent="0.15">
      <c r="A73" s="142" t="s">
        <v>0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5" ht="12.75" x14ac:dyDescent="0.15">
      <c r="A74" s="143" t="s">
        <v>28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5" ht="12" x14ac:dyDescent="0.15">
      <c r="A75" s="71" t="s">
        <v>2</v>
      </c>
      <c r="B75" s="72"/>
      <c r="C75" s="73">
        <v>2020</v>
      </c>
      <c r="D75" s="74"/>
      <c r="E75" s="69"/>
      <c r="F75" s="69"/>
      <c r="G75" s="69"/>
      <c r="H75" s="69"/>
      <c r="I75" s="69"/>
      <c r="J75" s="69"/>
      <c r="K75" s="69"/>
      <c r="L75" s="69"/>
      <c r="M75" s="69"/>
    </row>
    <row r="76" spans="1:15" ht="14.1" customHeight="1" thickBot="1" x14ac:dyDescent="0.2">
      <c r="A76" s="74" t="s">
        <v>3</v>
      </c>
      <c r="B76" s="73" t="s">
        <v>97</v>
      </c>
      <c r="C76" s="74" t="s">
        <v>5</v>
      </c>
      <c r="D76" s="73" t="s">
        <v>97</v>
      </c>
      <c r="E76" s="69"/>
      <c r="F76" s="69"/>
      <c r="G76" s="69"/>
      <c r="H76" s="69"/>
      <c r="I76" s="69"/>
      <c r="J76" s="69"/>
      <c r="K76" s="69"/>
      <c r="L76" s="69"/>
      <c r="M76" s="69"/>
    </row>
    <row r="77" spans="1:15" ht="12.75" thickBot="1" x14ac:dyDescent="0.2">
      <c r="A77" s="148" t="s">
        <v>6</v>
      </c>
      <c r="B77" s="127" t="s">
        <v>7</v>
      </c>
      <c r="C77" s="127" t="s">
        <v>8</v>
      </c>
      <c r="D77" s="127" t="s">
        <v>9</v>
      </c>
      <c r="E77" s="127"/>
      <c r="F77" s="127"/>
      <c r="G77" s="127"/>
      <c r="H77" s="127" t="s">
        <v>10</v>
      </c>
      <c r="I77" s="127" t="s">
        <v>29</v>
      </c>
      <c r="J77" s="127" t="s">
        <v>30</v>
      </c>
      <c r="K77" s="127" t="s">
        <v>31</v>
      </c>
      <c r="L77" s="127" t="s">
        <v>32</v>
      </c>
      <c r="M77" s="145" t="s">
        <v>33</v>
      </c>
    </row>
    <row r="78" spans="1:15" ht="12.75" thickBot="1" x14ac:dyDescent="0.2">
      <c r="A78" s="149"/>
      <c r="B78" s="144"/>
      <c r="C78" s="144"/>
      <c r="D78" s="144" t="s">
        <v>34</v>
      </c>
      <c r="E78" s="144"/>
      <c r="F78" s="144" t="s">
        <v>14</v>
      </c>
      <c r="G78" s="144" t="s">
        <v>15</v>
      </c>
      <c r="H78" s="144"/>
      <c r="I78" s="144"/>
      <c r="J78" s="144"/>
      <c r="K78" s="144"/>
      <c r="L78" s="144"/>
      <c r="M78" s="146"/>
    </row>
    <row r="79" spans="1:15" ht="24.75" thickBot="1" x14ac:dyDescent="0.2">
      <c r="A79" s="150"/>
      <c r="B79" s="128"/>
      <c r="C79" s="128"/>
      <c r="D79" s="52" t="s">
        <v>35</v>
      </c>
      <c r="E79" s="52" t="s">
        <v>36</v>
      </c>
      <c r="F79" s="128"/>
      <c r="G79" s="128"/>
      <c r="H79" s="128"/>
      <c r="I79" s="128"/>
      <c r="J79" s="128"/>
      <c r="K79" s="128"/>
      <c r="L79" s="128"/>
      <c r="M79" s="147"/>
    </row>
    <row r="80" spans="1:15" ht="15" customHeight="1" x14ac:dyDescent="0.15">
      <c r="A80" s="54" t="s">
        <v>117</v>
      </c>
      <c r="B80" s="111" t="s">
        <v>115</v>
      </c>
      <c r="C80" s="77">
        <f>+C81+C86</f>
        <v>73100000</v>
      </c>
      <c r="D80" s="77">
        <f>+D81+D86</f>
        <v>0</v>
      </c>
      <c r="E80" s="77">
        <f t="shared" ref="E80" si="47">+E81+E86</f>
        <v>0</v>
      </c>
      <c r="F80" s="77">
        <f t="shared" ref="F80" si="48">+F81+F86</f>
        <v>0</v>
      </c>
      <c r="G80" s="77">
        <f t="shared" ref="G80" si="49">+G81+G86</f>
        <v>1276618</v>
      </c>
      <c r="H80" s="78">
        <f t="shared" ref="H80:H101" si="50">C80-D80+E80-F80+G80</f>
        <v>74376618</v>
      </c>
      <c r="I80" s="77">
        <f t="shared" ref="I80:I102" si="51">K44</f>
        <v>14192780</v>
      </c>
      <c r="J80" s="77">
        <f t="shared" ref="J80" si="52">+J81+J86</f>
        <v>0</v>
      </c>
      <c r="K80" s="77">
        <f t="shared" ref="K80" si="53">+K81+K86</f>
        <v>14192780</v>
      </c>
      <c r="L80" s="77">
        <f t="shared" ref="L80" si="54">+L81+L86</f>
        <v>192780</v>
      </c>
      <c r="M80" s="79">
        <f t="shared" ref="M80:M101" si="55">H80-K80</f>
        <v>60183838</v>
      </c>
    </row>
    <row r="81" spans="1:13" ht="15" customHeight="1" x14ac:dyDescent="0.15">
      <c r="A81" s="106">
        <v>320</v>
      </c>
      <c r="B81" s="112" t="s">
        <v>116</v>
      </c>
      <c r="C81" s="80">
        <f>SUM(C82:C85)</f>
        <v>15100000</v>
      </c>
      <c r="D81" s="80">
        <f>SUM(D82:D85)</f>
        <v>0</v>
      </c>
      <c r="E81" s="80">
        <f t="shared" ref="E81" si="56">SUM(E82:E85)</f>
        <v>0</v>
      </c>
      <c r="F81" s="80">
        <f t="shared" ref="F81" si="57">SUM(F82:F85)</f>
        <v>0</v>
      </c>
      <c r="G81" s="80">
        <f t="shared" ref="G81" si="58">SUM(G82:G85)</f>
        <v>0</v>
      </c>
      <c r="H81" s="78">
        <f t="shared" si="50"/>
        <v>15100000</v>
      </c>
      <c r="I81" s="80">
        <f t="shared" si="51"/>
        <v>14000000</v>
      </c>
      <c r="J81" s="80">
        <f t="shared" ref="J81" si="59">SUM(J82:J85)</f>
        <v>0</v>
      </c>
      <c r="K81" s="80">
        <f t="shared" ref="K81" si="60">SUM(K82:K85)</f>
        <v>14000000</v>
      </c>
      <c r="L81" s="80">
        <f t="shared" ref="L81" si="61">SUM(L82:L85)</f>
        <v>0</v>
      </c>
      <c r="M81" s="79">
        <f t="shared" si="55"/>
        <v>1100000</v>
      </c>
    </row>
    <row r="82" spans="1:13" ht="15" customHeight="1" x14ac:dyDescent="0.15">
      <c r="A82" s="107" t="s">
        <v>37</v>
      </c>
      <c r="B82" s="113" t="s">
        <v>60</v>
      </c>
      <c r="C82" s="81">
        <v>7000000</v>
      </c>
      <c r="D82" s="81">
        <v>0</v>
      </c>
      <c r="E82" s="81">
        <v>0</v>
      </c>
      <c r="F82" s="81">
        <v>0</v>
      </c>
      <c r="G82" s="81">
        <v>0</v>
      </c>
      <c r="H82" s="82">
        <f t="shared" si="50"/>
        <v>7000000</v>
      </c>
      <c r="I82" s="83">
        <f t="shared" si="51"/>
        <v>7000000</v>
      </c>
      <c r="J82" s="83">
        <v>0</v>
      </c>
      <c r="K82" s="84">
        <f t="shared" ref="K82:K85" si="62">I82+J82</f>
        <v>7000000</v>
      </c>
      <c r="L82" s="83">
        <v>0</v>
      </c>
      <c r="M82" s="83">
        <f t="shared" si="55"/>
        <v>0</v>
      </c>
    </row>
    <row r="83" spans="1:13" ht="15" customHeight="1" x14ac:dyDescent="0.15">
      <c r="A83" s="107" t="s">
        <v>37</v>
      </c>
      <c r="B83" s="113" t="s">
        <v>80</v>
      </c>
      <c r="C83" s="81">
        <v>7000000</v>
      </c>
      <c r="D83" s="81">
        <v>0</v>
      </c>
      <c r="E83" s="81">
        <v>0</v>
      </c>
      <c r="F83" s="81">
        <v>0</v>
      </c>
      <c r="G83" s="81">
        <v>0</v>
      </c>
      <c r="H83" s="84">
        <f t="shared" si="50"/>
        <v>7000000</v>
      </c>
      <c r="I83" s="85">
        <f t="shared" si="51"/>
        <v>7000000</v>
      </c>
      <c r="J83" s="85">
        <v>0</v>
      </c>
      <c r="K83" s="84">
        <f t="shared" si="62"/>
        <v>7000000</v>
      </c>
      <c r="L83" s="85">
        <v>0</v>
      </c>
      <c r="M83" s="85">
        <f t="shared" si="55"/>
        <v>0</v>
      </c>
    </row>
    <row r="84" spans="1:13" ht="15" customHeight="1" x14ac:dyDescent="0.15">
      <c r="A84" s="108" t="s">
        <v>37</v>
      </c>
      <c r="B84" s="114" t="s">
        <v>38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  <c r="H84" s="84">
        <f t="shared" si="50"/>
        <v>0</v>
      </c>
      <c r="I84" s="85">
        <f t="shared" si="51"/>
        <v>0</v>
      </c>
      <c r="J84" s="85">
        <v>0</v>
      </c>
      <c r="K84" s="84">
        <f t="shared" si="62"/>
        <v>0</v>
      </c>
      <c r="L84" s="85">
        <v>0</v>
      </c>
      <c r="M84" s="85">
        <f t="shared" si="55"/>
        <v>0</v>
      </c>
    </row>
    <row r="85" spans="1:13" ht="15" customHeight="1" x14ac:dyDescent="0.15">
      <c r="A85" s="108" t="s">
        <v>39</v>
      </c>
      <c r="B85" s="115" t="s">
        <v>61</v>
      </c>
      <c r="C85" s="86">
        <v>1100000</v>
      </c>
      <c r="D85" s="86">
        <v>0</v>
      </c>
      <c r="E85" s="86">
        <v>0</v>
      </c>
      <c r="F85" s="86">
        <v>0</v>
      </c>
      <c r="G85" s="86">
        <v>0</v>
      </c>
      <c r="H85" s="84">
        <f t="shared" si="50"/>
        <v>1100000</v>
      </c>
      <c r="I85" s="85">
        <f t="shared" si="51"/>
        <v>0</v>
      </c>
      <c r="J85" s="85">
        <v>0</v>
      </c>
      <c r="K85" s="84">
        <f t="shared" si="62"/>
        <v>0</v>
      </c>
      <c r="L85" s="85">
        <v>0</v>
      </c>
      <c r="M85" s="85">
        <f t="shared" si="55"/>
        <v>1100000</v>
      </c>
    </row>
    <row r="86" spans="1:13" ht="15" customHeight="1" x14ac:dyDescent="0.15">
      <c r="A86" s="109" t="s">
        <v>113</v>
      </c>
      <c r="B86" s="116" t="s">
        <v>114</v>
      </c>
      <c r="C86" s="87">
        <f>SUM(C87:C101)</f>
        <v>58000000</v>
      </c>
      <c r="D86" s="87">
        <f>SUM(D87:D101)</f>
        <v>0</v>
      </c>
      <c r="E86" s="87">
        <f t="shared" ref="E86" si="63">SUM(E87:E101)</f>
        <v>0</v>
      </c>
      <c r="F86" s="87">
        <f t="shared" ref="F86" si="64">SUM(F87:F101)</f>
        <v>0</v>
      </c>
      <c r="G86" s="87">
        <f t="shared" ref="G86" si="65">SUM(G87:G101)</f>
        <v>1276618</v>
      </c>
      <c r="H86" s="88">
        <f t="shared" si="50"/>
        <v>59276618</v>
      </c>
      <c r="I86" s="87">
        <f t="shared" si="51"/>
        <v>192780</v>
      </c>
      <c r="J86" s="87">
        <f t="shared" ref="J86" si="66">SUM(J87:J101)</f>
        <v>0</v>
      </c>
      <c r="K86" s="87">
        <f t="shared" ref="K86" si="67">SUM(K87:K101)</f>
        <v>192780</v>
      </c>
      <c r="L86" s="87">
        <f t="shared" ref="L86" si="68">SUM(L87:L101)</f>
        <v>192780</v>
      </c>
      <c r="M86" s="87">
        <f t="shared" si="55"/>
        <v>59083838</v>
      </c>
    </row>
    <row r="87" spans="1:13" ht="15" customHeight="1" x14ac:dyDescent="0.15">
      <c r="A87" s="108" t="s">
        <v>40</v>
      </c>
      <c r="B87" s="115" t="s">
        <v>41</v>
      </c>
      <c r="C87" s="86">
        <v>0</v>
      </c>
      <c r="D87" s="86">
        <v>0</v>
      </c>
      <c r="E87" s="86">
        <v>0</v>
      </c>
      <c r="F87" s="86">
        <v>0</v>
      </c>
      <c r="G87" s="86">
        <v>0</v>
      </c>
      <c r="H87" s="84">
        <f t="shared" si="50"/>
        <v>0</v>
      </c>
      <c r="I87" s="85">
        <f t="shared" si="51"/>
        <v>0</v>
      </c>
      <c r="J87" s="85">
        <v>0</v>
      </c>
      <c r="K87" s="84">
        <f t="shared" ref="K87:K101" si="69">I87+J87</f>
        <v>0</v>
      </c>
      <c r="L87" s="85">
        <v>0</v>
      </c>
      <c r="M87" s="85">
        <f t="shared" si="55"/>
        <v>0</v>
      </c>
    </row>
    <row r="88" spans="1:13" ht="15" customHeight="1" x14ac:dyDescent="0.15">
      <c r="A88" s="108" t="s">
        <v>42</v>
      </c>
      <c r="B88" s="115" t="s">
        <v>93</v>
      </c>
      <c r="C88" s="86">
        <v>0</v>
      </c>
      <c r="D88" s="86">
        <v>0</v>
      </c>
      <c r="E88" s="86">
        <v>0</v>
      </c>
      <c r="F88" s="86">
        <v>0</v>
      </c>
      <c r="G88" s="86">
        <v>0</v>
      </c>
      <c r="H88" s="84">
        <f t="shared" si="50"/>
        <v>0</v>
      </c>
      <c r="I88" s="85">
        <f t="shared" si="51"/>
        <v>0</v>
      </c>
      <c r="J88" s="85">
        <v>0</v>
      </c>
      <c r="K88" s="84">
        <f t="shared" si="69"/>
        <v>0</v>
      </c>
      <c r="L88" s="85">
        <v>0</v>
      </c>
      <c r="M88" s="85">
        <f t="shared" si="55"/>
        <v>0</v>
      </c>
    </row>
    <row r="89" spans="1:13" ht="15" customHeight="1" x14ac:dyDescent="0.15">
      <c r="A89" s="108" t="s">
        <v>42</v>
      </c>
      <c r="B89" s="115" t="s">
        <v>59</v>
      </c>
      <c r="C89" s="86">
        <v>7100000</v>
      </c>
      <c r="D89" s="86">
        <v>0</v>
      </c>
      <c r="E89" s="86">
        <v>0</v>
      </c>
      <c r="F89" s="86">
        <v>0</v>
      </c>
      <c r="G89" s="86">
        <v>0</v>
      </c>
      <c r="H89" s="84">
        <f t="shared" si="50"/>
        <v>7100000</v>
      </c>
      <c r="I89" s="85">
        <f t="shared" si="51"/>
        <v>0</v>
      </c>
      <c r="J89" s="85">
        <v>0</v>
      </c>
      <c r="K89" s="84">
        <f t="shared" si="69"/>
        <v>0</v>
      </c>
      <c r="L89" s="85">
        <v>0</v>
      </c>
      <c r="M89" s="85">
        <f t="shared" si="55"/>
        <v>7100000</v>
      </c>
    </row>
    <row r="90" spans="1:13" ht="15" customHeight="1" x14ac:dyDescent="0.15">
      <c r="A90" s="108" t="s">
        <v>42</v>
      </c>
      <c r="B90" s="115" t="s">
        <v>62</v>
      </c>
      <c r="C90" s="86">
        <v>8900000</v>
      </c>
      <c r="D90" s="86">
        <v>0</v>
      </c>
      <c r="E90" s="86">
        <v>0</v>
      </c>
      <c r="F90" s="86">
        <v>0</v>
      </c>
      <c r="G90" s="86">
        <v>0</v>
      </c>
      <c r="H90" s="84">
        <f t="shared" si="50"/>
        <v>8900000</v>
      </c>
      <c r="I90" s="85">
        <f t="shared" si="51"/>
        <v>0</v>
      </c>
      <c r="J90" s="85">
        <v>0</v>
      </c>
      <c r="K90" s="84">
        <f t="shared" si="69"/>
        <v>0</v>
      </c>
      <c r="L90" s="85">
        <v>0</v>
      </c>
      <c r="M90" s="85">
        <f t="shared" si="55"/>
        <v>8900000</v>
      </c>
    </row>
    <row r="91" spans="1:13" ht="15" customHeight="1" x14ac:dyDescent="0.15">
      <c r="A91" s="108" t="s">
        <v>42</v>
      </c>
      <c r="B91" s="115" t="s">
        <v>119</v>
      </c>
      <c r="C91" s="86">
        <v>0</v>
      </c>
      <c r="D91" s="86">
        <v>0</v>
      </c>
      <c r="E91" s="86">
        <v>0</v>
      </c>
      <c r="F91" s="86">
        <v>0</v>
      </c>
      <c r="G91" s="86">
        <v>194466</v>
      </c>
      <c r="H91" s="84">
        <f t="shared" si="50"/>
        <v>194466</v>
      </c>
      <c r="I91" s="85">
        <f t="shared" si="51"/>
        <v>0</v>
      </c>
      <c r="J91" s="85">
        <v>0</v>
      </c>
      <c r="K91" s="84">
        <f t="shared" si="69"/>
        <v>0</v>
      </c>
      <c r="L91" s="85">
        <v>0</v>
      </c>
      <c r="M91" s="85">
        <f t="shared" si="55"/>
        <v>194466</v>
      </c>
    </row>
    <row r="92" spans="1:13" ht="15" customHeight="1" x14ac:dyDescent="0.15">
      <c r="A92" s="108" t="s">
        <v>42</v>
      </c>
      <c r="B92" s="115" t="s">
        <v>120</v>
      </c>
      <c r="C92" s="86">
        <v>0</v>
      </c>
      <c r="D92" s="86">
        <v>0</v>
      </c>
      <c r="E92" s="86">
        <v>0</v>
      </c>
      <c r="F92" s="86">
        <v>0</v>
      </c>
      <c r="G92" s="86">
        <v>1082152</v>
      </c>
      <c r="H92" s="84">
        <f t="shared" si="50"/>
        <v>1082152</v>
      </c>
      <c r="I92" s="85">
        <f t="shared" si="51"/>
        <v>0</v>
      </c>
      <c r="J92" s="85">
        <v>0</v>
      </c>
      <c r="K92" s="84">
        <f t="shared" si="69"/>
        <v>0</v>
      </c>
      <c r="L92" s="85">
        <v>0</v>
      </c>
      <c r="M92" s="85">
        <f t="shared" si="55"/>
        <v>1082152</v>
      </c>
    </row>
    <row r="93" spans="1:13" ht="15" customHeight="1" x14ac:dyDescent="0.15">
      <c r="A93" s="108" t="s">
        <v>45</v>
      </c>
      <c r="B93" s="115" t="s">
        <v>58</v>
      </c>
      <c r="C93" s="86">
        <v>29700000</v>
      </c>
      <c r="D93" s="86">
        <v>0</v>
      </c>
      <c r="E93" s="86">
        <v>0</v>
      </c>
      <c r="F93" s="86">
        <v>0</v>
      </c>
      <c r="G93" s="86">
        <v>0</v>
      </c>
      <c r="H93" s="84">
        <f t="shared" si="50"/>
        <v>29700000</v>
      </c>
      <c r="I93" s="85">
        <f t="shared" si="51"/>
        <v>0</v>
      </c>
      <c r="J93" s="85">
        <v>0</v>
      </c>
      <c r="K93" s="84">
        <f t="shared" si="69"/>
        <v>0</v>
      </c>
      <c r="L93" s="85">
        <v>0</v>
      </c>
      <c r="M93" s="85">
        <f t="shared" si="55"/>
        <v>29700000</v>
      </c>
    </row>
    <row r="94" spans="1:13" ht="15" customHeight="1" x14ac:dyDescent="0.15">
      <c r="A94" s="108" t="s">
        <v>45</v>
      </c>
      <c r="B94" s="115" t="s">
        <v>46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4">
        <f t="shared" si="50"/>
        <v>0</v>
      </c>
      <c r="I94" s="85">
        <f t="shared" si="51"/>
        <v>0</v>
      </c>
      <c r="J94" s="85">
        <v>0</v>
      </c>
      <c r="K94" s="84">
        <f t="shared" si="69"/>
        <v>0</v>
      </c>
      <c r="L94" s="85">
        <v>0</v>
      </c>
      <c r="M94" s="85">
        <f t="shared" si="55"/>
        <v>0</v>
      </c>
    </row>
    <row r="95" spans="1:13" ht="15" customHeight="1" x14ac:dyDescent="0.15">
      <c r="A95" s="108" t="s">
        <v>47</v>
      </c>
      <c r="B95" s="115" t="s">
        <v>55</v>
      </c>
      <c r="C95" s="86">
        <v>100000</v>
      </c>
      <c r="D95" s="86">
        <v>0</v>
      </c>
      <c r="E95" s="86">
        <v>0</v>
      </c>
      <c r="F95" s="86">
        <v>0</v>
      </c>
      <c r="G95" s="86">
        <v>0</v>
      </c>
      <c r="H95" s="84">
        <f t="shared" si="50"/>
        <v>100000</v>
      </c>
      <c r="I95" s="85">
        <f t="shared" si="51"/>
        <v>0</v>
      </c>
      <c r="J95" s="85">
        <v>0</v>
      </c>
      <c r="K95" s="84">
        <f t="shared" si="69"/>
        <v>0</v>
      </c>
      <c r="L95" s="85">
        <v>0</v>
      </c>
      <c r="M95" s="85">
        <f t="shared" si="55"/>
        <v>100000</v>
      </c>
    </row>
    <row r="96" spans="1:13" ht="15" customHeight="1" x14ac:dyDescent="0.15">
      <c r="A96" s="108" t="s">
        <v>47</v>
      </c>
      <c r="B96" s="115" t="s">
        <v>54</v>
      </c>
      <c r="C96" s="86">
        <v>2700000</v>
      </c>
      <c r="D96" s="86">
        <v>0</v>
      </c>
      <c r="E96" s="86">
        <v>0</v>
      </c>
      <c r="F96" s="86">
        <v>0</v>
      </c>
      <c r="G96" s="86">
        <v>0</v>
      </c>
      <c r="H96" s="84">
        <f t="shared" si="50"/>
        <v>2700000</v>
      </c>
      <c r="I96" s="85">
        <f t="shared" si="51"/>
        <v>0</v>
      </c>
      <c r="J96" s="85">
        <v>0</v>
      </c>
      <c r="K96" s="84">
        <f t="shared" si="69"/>
        <v>0</v>
      </c>
      <c r="L96" s="85">
        <v>0</v>
      </c>
      <c r="M96" s="85">
        <f t="shared" si="55"/>
        <v>2700000</v>
      </c>
    </row>
    <row r="97" spans="1:13" ht="15" customHeight="1" x14ac:dyDescent="0.15">
      <c r="A97" s="108" t="s">
        <v>47</v>
      </c>
      <c r="B97" s="115" t="s">
        <v>56</v>
      </c>
      <c r="C97" s="86">
        <v>2200000</v>
      </c>
      <c r="D97" s="86">
        <v>0</v>
      </c>
      <c r="E97" s="86">
        <v>0</v>
      </c>
      <c r="F97" s="86">
        <v>0</v>
      </c>
      <c r="G97" s="86">
        <v>0</v>
      </c>
      <c r="H97" s="84">
        <f t="shared" si="50"/>
        <v>2200000</v>
      </c>
      <c r="I97" s="85">
        <f t="shared" si="51"/>
        <v>0</v>
      </c>
      <c r="J97" s="85">
        <v>0</v>
      </c>
      <c r="K97" s="84">
        <f t="shared" si="69"/>
        <v>0</v>
      </c>
      <c r="L97" s="85">
        <v>0</v>
      </c>
      <c r="M97" s="85">
        <f t="shared" si="55"/>
        <v>2200000</v>
      </c>
    </row>
    <row r="98" spans="1:13" ht="15" customHeight="1" x14ac:dyDescent="0.15">
      <c r="A98" s="108" t="s">
        <v>48</v>
      </c>
      <c r="B98" s="115" t="s">
        <v>57</v>
      </c>
      <c r="C98" s="86">
        <v>7000000</v>
      </c>
      <c r="D98" s="86">
        <v>0</v>
      </c>
      <c r="E98" s="86">
        <v>0</v>
      </c>
      <c r="F98" s="86">
        <v>0</v>
      </c>
      <c r="G98" s="86">
        <v>0</v>
      </c>
      <c r="H98" s="84">
        <f t="shared" si="50"/>
        <v>7000000</v>
      </c>
      <c r="I98" s="85">
        <f t="shared" si="51"/>
        <v>0</v>
      </c>
      <c r="J98" s="85">
        <v>0</v>
      </c>
      <c r="K98" s="84">
        <f t="shared" si="69"/>
        <v>0</v>
      </c>
      <c r="L98" s="85">
        <v>0</v>
      </c>
      <c r="M98" s="85">
        <f t="shared" si="55"/>
        <v>7000000</v>
      </c>
    </row>
    <row r="99" spans="1:13" ht="15" customHeight="1" x14ac:dyDescent="0.15">
      <c r="A99" s="108" t="s">
        <v>48</v>
      </c>
      <c r="B99" s="115" t="s">
        <v>49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84">
        <f t="shared" si="50"/>
        <v>0</v>
      </c>
      <c r="I99" s="85">
        <f t="shared" si="51"/>
        <v>0</v>
      </c>
      <c r="J99" s="85">
        <v>0</v>
      </c>
      <c r="K99" s="84">
        <f t="shared" si="69"/>
        <v>0</v>
      </c>
      <c r="L99" s="85">
        <v>0</v>
      </c>
      <c r="M99" s="85">
        <f t="shared" si="55"/>
        <v>0</v>
      </c>
    </row>
    <row r="100" spans="1:13" ht="15" customHeight="1" x14ac:dyDescent="0.15">
      <c r="A100" s="108" t="s">
        <v>50</v>
      </c>
      <c r="B100" s="115" t="s">
        <v>51</v>
      </c>
      <c r="C100" s="86">
        <v>0</v>
      </c>
      <c r="D100" s="86">
        <v>0</v>
      </c>
      <c r="E100" s="86">
        <v>0</v>
      </c>
      <c r="F100" s="86">
        <v>0</v>
      </c>
      <c r="G100" s="86">
        <v>0</v>
      </c>
      <c r="H100" s="84">
        <f t="shared" si="50"/>
        <v>0</v>
      </c>
      <c r="I100" s="85">
        <f t="shared" si="51"/>
        <v>0</v>
      </c>
      <c r="J100" s="85">
        <v>0</v>
      </c>
      <c r="K100" s="84">
        <f t="shared" si="69"/>
        <v>0</v>
      </c>
      <c r="L100" s="85">
        <v>0</v>
      </c>
      <c r="M100" s="85">
        <f t="shared" si="55"/>
        <v>0</v>
      </c>
    </row>
    <row r="101" spans="1:13" ht="15" customHeight="1" thickBot="1" x14ac:dyDescent="0.2">
      <c r="A101" s="110" t="s">
        <v>52</v>
      </c>
      <c r="B101" s="117" t="s">
        <v>81</v>
      </c>
      <c r="C101" s="89">
        <v>300000</v>
      </c>
      <c r="D101" s="89">
        <v>0</v>
      </c>
      <c r="E101" s="89">
        <v>0</v>
      </c>
      <c r="F101" s="89">
        <v>0</v>
      </c>
      <c r="G101" s="89">
        <v>0</v>
      </c>
      <c r="H101" s="90">
        <f t="shared" si="50"/>
        <v>300000</v>
      </c>
      <c r="I101" s="91">
        <f t="shared" si="51"/>
        <v>192780</v>
      </c>
      <c r="J101" s="91">
        <v>0</v>
      </c>
      <c r="K101" s="90">
        <f t="shared" si="69"/>
        <v>192780</v>
      </c>
      <c r="L101" s="91">
        <v>192780</v>
      </c>
      <c r="M101" s="91">
        <f t="shared" si="55"/>
        <v>107220</v>
      </c>
    </row>
    <row r="102" spans="1:13" ht="19.5" customHeight="1" thickBot="1" x14ac:dyDescent="0.2">
      <c r="A102" s="35"/>
      <c r="B102" s="36" t="s">
        <v>26</v>
      </c>
      <c r="C102" s="92">
        <f>+C81+C86</f>
        <v>73100000</v>
      </c>
      <c r="D102" s="92">
        <f>+D81+D86</f>
        <v>0</v>
      </c>
      <c r="E102" s="92">
        <f t="shared" ref="E102:G102" si="70">+E81+E86</f>
        <v>0</v>
      </c>
      <c r="F102" s="92">
        <f t="shared" si="70"/>
        <v>0</v>
      </c>
      <c r="G102" s="92">
        <f t="shared" si="70"/>
        <v>1276618</v>
      </c>
      <c r="H102" s="93">
        <f>+H81+H86</f>
        <v>74376618</v>
      </c>
      <c r="I102" s="92">
        <f t="shared" si="51"/>
        <v>14192780</v>
      </c>
      <c r="J102" s="94">
        <f>+J86+J81</f>
        <v>0</v>
      </c>
      <c r="K102" s="94">
        <f>+K86+K81</f>
        <v>14192780</v>
      </c>
      <c r="L102" s="93">
        <f>+L86+L81</f>
        <v>192780</v>
      </c>
      <c r="M102" s="92">
        <f>+M86+M81</f>
        <v>60183838</v>
      </c>
    </row>
    <row r="103" spans="1:13" ht="12" x14ac:dyDescent="0.15">
      <c r="A103" s="69"/>
      <c r="B103" s="69"/>
      <c r="C103" s="97"/>
      <c r="D103" s="69"/>
      <c r="E103" s="98"/>
      <c r="F103" s="69"/>
      <c r="G103" s="98"/>
      <c r="H103" s="99"/>
      <c r="I103" s="99"/>
      <c r="J103" s="100"/>
      <c r="K103" s="100"/>
      <c r="L103" s="100"/>
      <c r="M103" s="69"/>
    </row>
    <row r="104" spans="1:13" ht="12" x14ac:dyDescent="0.15">
      <c r="A104" s="69"/>
      <c r="B104" s="69"/>
      <c r="C104" s="97"/>
      <c r="D104" s="69"/>
      <c r="E104" s="98"/>
      <c r="F104" s="69"/>
      <c r="G104" s="98"/>
      <c r="H104" s="99"/>
      <c r="I104" s="99"/>
      <c r="J104" s="118"/>
      <c r="K104" s="100"/>
      <c r="L104" s="100"/>
      <c r="M104" s="69"/>
    </row>
    <row r="105" spans="1:13" ht="12.75" thickBot="1" x14ac:dyDescent="0.2">
      <c r="A105" s="102"/>
      <c r="B105" s="102"/>
      <c r="C105" s="69"/>
      <c r="D105" s="69"/>
      <c r="E105" s="69"/>
      <c r="F105" s="69"/>
      <c r="G105" s="99"/>
      <c r="H105" s="69"/>
      <c r="I105" s="69"/>
      <c r="J105" s="69"/>
      <c r="K105" s="69"/>
      <c r="L105" s="103"/>
      <c r="M105" s="103"/>
    </row>
    <row r="106" spans="1:13" ht="12" x14ac:dyDescent="0.15">
      <c r="A106" s="69" t="s">
        <v>27</v>
      </c>
      <c r="B106" s="69"/>
      <c r="C106" s="69"/>
      <c r="D106" s="69"/>
      <c r="E106" s="69"/>
      <c r="F106" s="69"/>
      <c r="G106" s="99"/>
      <c r="H106" s="69"/>
      <c r="I106" s="69"/>
      <c r="J106" s="69"/>
      <c r="K106" s="69"/>
      <c r="L106" s="103"/>
      <c r="M106" s="104"/>
    </row>
  </sheetData>
  <mergeCells count="45">
    <mergeCell ref="A73:M73"/>
    <mergeCell ref="A74:M74"/>
    <mergeCell ref="A77:A79"/>
    <mergeCell ref="B77:B79"/>
    <mergeCell ref="C77:C79"/>
    <mergeCell ref="D77:G77"/>
    <mergeCell ref="H77:H79"/>
    <mergeCell ref="I77:I79"/>
    <mergeCell ref="J77:J79"/>
    <mergeCell ref="K77:K79"/>
    <mergeCell ref="L77:L79"/>
    <mergeCell ref="M77:M79"/>
    <mergeCell ref="D78:E78"/>
    <mergeCell ref="F78:F79"/>
    <mergeCell ref="G78:G79"/>
    <mergeCell ref="A37:M37"/>
    <mergeCell ref="A38:M38"/>
    <mergeCell ref="A41:A43"/>
    <mergeCell ref="B41:B43"/>
    <mergeCell ref="C41:C43"/>
    <mergeCell ref="D41:G41"/>
    <mergeCell ref="H41:H43"/>
    <mergeCell ref="I41:I43"/>
    <mergeCell ref="J41:J43"/>
    <mergeCell ref="K41:K43"/>
    <mergeCell ref="L41:L43"/>
    <mergeCell ref="M41:M43"/>
    <mergeCell ref="D42:E42"/>
    <mergeCell ref="F42:F43"/>
    <mergeCell ref="G42:G43"/>
    <mergeCell ref="A1:M1"/>
    <mergeCell ref="A2:M2"/>
    <mergeCell ref="J5:J7"/>
    <mergeCell ref="K5:K7"/>
    <mergeCell ref="L5:L7"/>
    <mergeCell ref="M5:M7"/>
    <mergeCell ref="D6:E6"/>
    <mergeCell ref="F6:F7"/>
    <mergeCell ref="G6:G7"/>
    <mergeCell ref="A5:A7"/>
    <mergeCell ref="B5:B7"/>
    <mergeCell ref="C5:C7"/>
    <mergeCell ref="D5:G5"/>
    <mergeCell ref="H5:H7"/>
    <mergeCell ref="I5:I7"/>
  </mergeCells>
  <pageMargins left="0.2" right="0.2" top="0.75" bottom="0.75" header="0.3" footer="0.3"/>
  <pageSetup scale="9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2"/>
  <sheetViews>
    <sheetView workbookViewId="0">
      <selection activeCell="D22" sqref="D22"/>
    </sheetView>
  </sheetViews>
  <sheetFormatPr baseColWidth="10" defaultRowHeight="10.5" x14ac:dyDescent="0.15"/>
  <cols>
    <col min="1" max="1" width="47.83203125" customWidth="1"/>
    <col min="2" max="2" width="17.1640625" bestFit="1" customWidth="1"/>
    <col min="3" max="4" width="14.83203125" bestFit="1" customWidth="1"/>
    <col min="5" max="5" width="18.6640625" bestFit="1" customWidth="1"/>
    <col min="6" max="6" width="17.6640625" customWidth="1"/>
    <col min="8" max="8" width="42.33203125" customWidth="1"/>
    <col min="9" max="9" width="18.1640625" customWidth="1"/>
  </cols>
  <sheetData>
    <row r="1" spans="1:19" ht="12.75" x14ac:dyDescent="0.2">
      <c r="A1" s="1"/>
      <c r="B1" s="1"/>
      <c r="C1" s="1"/>
      <c r="D1" s="1"/>
      <c r="E1" s="1"/>
      <c r="F1" s="1"/>
      <c r="G1" s="1"/>
      <c r="H1" s="1"/>
      <c r="I1" s="1"/>
      <c r="J1" s="10" t="s">
        <v>79</v>
      </c>
      <c r="K1" s="10"/>
      <c r="L1" s="10"/>
      <c r="M1" s="10"/>
      <c r="N1" s="10"/>
      <c r="O1" s="10"/>
      <c r="P1" s="1"/>
      <c r="Q1" s="1"/>
      <c r="R1" s="1"/>
      <c r="S1" s="1"/>
    </row>
    <row r="2" spans="1:19" ht="15.75" x14ac:dyDescent="0.25">
      <c r="A2" s="4" t="s">
        <v>69</v>
      </c>
      <c r="B2" s="1"/>
      <c r="C2" s="7" t="s">
        <v>75</v>
      </c>
      <c r="D2" s="7" t="s">
        <v>76</v>
      </c>
      <c r="E2" s="3" t="s">
        <v>77</v>
      </c>
      <c r="F2" s="3" t="s">
        <v>82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x14ac:dyDescent="0.2">
      <c r="A3" s="1" t="s">
        <v>64</v>
      </c>
      <c r="B3" s="2">
        <v>1005022</v>
      </c>
      <c r="C3" s="2">
        <v>968000</v>
      </c>
      <c r="D3" s="2">
        <f>38172-1150</f>
        <v>37022</v>
      </c>
      <c r="E3" s="8">
        <f>+B3-C3-D3</f>
        <v>0</v>
      </c>
      <c r="F3" s="8">
        <v>0</v>
      </c>
      <c r="G3" s="2" t="s">
        <v>78</v>
      </c>
      <c r="H3" s="2"/>
      <c r="I3" s="2"/>
      <c r="J3" s="9">
        <v>0</v>
      </c>
      <c r="K3" s="2"/>
      <c r="L3" s="2"/>
      <c r="M3" s="2"/>
      <c r="N3" s="1"/>
      <c r="O3" s="1"/>
      <c r="P3" s="1"/>
      <c r="Q3" s="1"/>
      <c r="R3" s="1"/>
      <c r="S3" s="1"/>
    </row>
    <row r="4" spans="1:19" ht="12.75" x14ac:dyDescent="0.2">
      <c r="A4" s="1"/>
      <c r="B4" s="2">
        <f>SUM(B3)</f>
        <v>1005022</v>
      </c>
      <c r="C4" s="2">
        <f t="shared" ref="C4:E4" si="0">SUM(C3)</f>
        <v>968000</v>
      </c>
      <c r="D4" s="2">
        <f t="shared" si="0"/>
        <v>37022</v>
      </c>
      <c r="E4" s="2">
        <f t="shared" si="0"/>
        <v>0</v>
      </c>
      <c r="F4" s="2"/>
      <c r="G4" s="2"/>
      <c r="H4" s="2"/>
      <c r="I4" s="2"/>
      <c r="J4" s="9"/>
      <c r="K4" s="2"/>
      <c r="L4" s="2"/>
      <c r="M4" s="2"/>
      <c r="N4" s="1"/>
      <c r="O4" s="1"/>
      <c r="P4" s="1"/>
      <c r="Q4" s="1"/>
      <c r="R4" s="1"/>
      <c r="S4" s="1"/>
    </row>
    <row r="5" spans="1:19" ht="12.75" x14ac:dyDescent="0.2">
      <c r="A5" s="1"/>
      <c r="B5" s="2"/>
      <c r="C5" s="2"/>
      <c r="D5" s="2"/>
      <c r="E5" s="8"/>
      <c r="F5" s="8"/>
      <c r="G5" s="2"/>
      <c r="H5" s="2"/>
      <c r="I5" s="2"/>
      <c r="J5" s="9"/>
      <c r="K5" s="2"/>
      <c r="L5" s="2"/>
      <c r="M5" s="2"/>
      <c r="N5" s="1"/>
      <c r="O5" s="1"/>
      <c r="P5" s="1"/>
      <c r="Q5" s="1"/>
      <c r="R5" s="1"/>
      <c r="S5" s="1"/>
    </row>
    <row r="6" spans="1:19" ht="12.75" x14ac:dyDescent="0.2">
      <c r="A6" s="1" t="s">
        <v>65</v>
      </c>
      <c r="B6" s="2">
        <v>573481</v>
      </c>
      <c r="C6" s="2"/>
      <c r="D6" s="2">
        <f>27822+1150</f>
        <v>28972</v>
      </c>
      <c r="E6" s="2">
        <f t="shared" ref="E6:E11" si="1">+B6-C6-D6</f>
        <v>544509</v>
      </c>
      <c r="F6" s="2"/>
      <c r="G6" s="2"/>
      <c r="H6" s="2"/>
      <c r="I6" s="2"/>
      <c r="J6" s="9"/>
      <c r="K6" s="2"/>
      <c r="L6" s="2"/>
      <c r="M6" s="2"/>
      <c r="N6" s="1"/>
      <c r="O6" s="1"/>
      <c r="P6" s="1"/>
      <c r="Q6" s="1"/>
      <c r="R6" s="1"/>
      <c r="S6" s="1"/>
    </row>
    <row r="7" spans="1:19" ht="12.75" x14ac:dyDescent="0.2">
      <c r="A7" s="1" t="s">
        <v>66</v>
      </c>
      <c r="B7" s="2">
        <v>585307.6</v>
      </c>
      <c r="C7" s="2"/>
      <c r="D7" s="2"/>
      <c r="E7" s="2">
        <f t="shared" si="1"/>
        <v>585307.6</v>
      </c>
      <c r="F7" s="2"/>
      <c r="G7" s="2"/>
      <c r="H7" s="2"/>
      <c r="I7" s="2"/>
      <c r="J7" s="9"/>
      <c r="K7" s="2"/>
      <c r="L7" s="2"/>
      <c r="M7" s="2"/>
      <c r="N7" s="1"/>
      <c r="O7" s="1"/>
      <c r="P7" s="1"/>
      <c r="Q7" s="1"/>
      <c r="R7" s="1"/>
      <c r="S7" s="1"/>
    </row>
    <row r="8" spans="1:19" ht="12.75" x14ac:dyDescent="0.2">
      <c r="A8" s="1"/>
      <c r="B8" s="2">
        <f>SUM(B6:B7)</f>
        <v>1158788.6000000001</v>
      </c>
      <c r="C8" s="2">
        <f t="shared" ref="C8:E8" si="2">SUM(C6:C7)</f>
        <v>0</v>
      </c>
      <c r="D8" s="2">
        <f t="shared" si="2"/>
        <v>28972</v>
      </c>
      <c r="E8" s="2">
        <f t="shared" si="2"/>
        <v>1129816.6000000001</v>
      </c>
      <c r="F8" s="2"/>
      <c r="G8" s="2"/>
      <c r="H8" s="2"/>
      <c r="I8" s="2"/>
      <c r="J8" s="9"/>
      <c r="K8" s="2"/>
      <c r="L8" s="2"/>
      <c r="M8" s="2"/>
      <c r="N8" s="1"/>
      <c r="O8" s="1"/>
      <c r="P8" s="1"/>
      <c r="Q8" s="1"/>
      <c r="R8" s="1"/>
      <c r="S8" s="1"/>
    </row>
    <row r="9" spans="1:19" ht="12.75" x14ac:dyDescent="0.2">
      <c r="A9" s="1"/>
      <c r="B9" s="2"/>
      <c r="C9" s="2"/>
      <c r="D9" s="2"/>
      <c r="E9" s="2"/>
      <c r="F9" s="2"/>
      <c r="G9" s="2"/>
      <c r="H9" s="2"/>
      <c r="I9" s="2"/>
      <c r="J9" s="9"/>
      <c r="K9" s="2"/>
      <c r="L9" s="2"/>
      <c r="M9" s="2"/>
      <c r="N9" s="1"/>
      <c r="O9" s="1"/>
      <c r="P9" s="1"/>
      <c r="Q9" s="1"/>
      <c r="R9" s="1"/>
      <c r="S9" s="1"/>
    </row>
    <row r="10" spans="1:19" ht="12.75" x14ac:dyDescent="0.2">
      <c r="A10" s="1" t="s">
        <v>63</v>
      </c>
      <c r="B10" s="2">
        <v>199480.72</v>
      </c>
      <c r="C10" s="2"/>
      <c r="D10" s="2">
        <v>182468</v>
      </c>
      <c r="E10" s="2">
        <f>+B10-C10-D10</f>
        <v>17012.72</v>
      </c>
      <c r="F10" s="2"/>
      <c r="G10" s="2"/>
      <c r="H10" s="2"/>
      <c r="I10" s="2"/>
      <c r="J10" s="9"/>
      <c r="K10" s="2"/>
      <c r="L10" s="2"/>
      <c r="M10" s="2"/>
      <c r="N10" s="1"/>
      <c r="O10" s="1"/>
      <c r="P10" s="1"/>
      <c r="Q10" s="1"/>
      <c r="R10" s="1"/>
      <c r="S10" s="1"/>
    </row>
    <row r="11" spans="1:19" ht="12.75" x14ac:dyDescent="0.2">
      <c r="A11" s="1" t="s">
        <v>67</v>
      </c>
      <c r="B11" s="2">
        <v>229788.87</v>
      </c>
      <c r="C11" s="2"/>
      <c r="D11" s="2"/>
      <c r="E11" s="2">
        <f t="shared" si="1"/>
        <v>229788.87</v>
      </c>
      <c r="F11" s="2"/>
      <c r="G11" s="2"/>
      <c r="H11" s="2"/>
      <c r="I11" s="2"/>
      <c r="J11" s="9"/>
      <c r="K11" s="2"/>
      <c r="L11" s="2"/>
      <c r="M11" s="2"/>
      <c r="N11" s="1"/>
      <c r="O11" s="1"/>
      <c r="P11" s="1"/>
      <c r="Q11" s="1"/>
      <c r="R11" s="1"/>
      <c r="S11" s="1"/>
    </row>
    <row r="12" spans="1:19" ht="12.75" x14ac:dyDescent="0.2">
      <c r="A12" s="1"/>
      <c r="B12" s="2">
        <f>SUM(B10:B11)</f>
        <v>429269.58999999997</v>
      </c>
      <c r="C12" s="2">
        <f t="shared" ref="C12:E12" si="3">SUM(C10:C11)</f>
        <v>0</v>
      </c>
      <c r="D12" s="2">
        <f t="shared" si="3"/>
        <v>182468</v>
      </c>
      <c r="E12" s="2">
        <f t="shared" si="3"/>
        <v>246801.59</v>
      </c>
      <c r="F12" s="2">
        <v>194466</v>
      </c>
      <c r="G12" s="2">
        <f>E12-F12</f>
        <v>52335.59</v>
      </c>
      <c r="H12" s="2"/>
      <c r="I12" s="2"/>
      <c r="J12" s="9"/>
      <c r="K12" s="2"/>
      <c r="L12" s="2"/>
      <c r="M12" s="2"/>
      <c r="N12" s="1"/>
      <c r="O12" s="1"/>
      <c r="P12" s="1"/>
      <c r="Q12" s="1"/>
      <c r="R12" s="1"/>
      <c r="S12" s="1"/>
    </row>
    <row r="13" spans="1:19" ht="12.75" x14ac:dyDescent="0.2">
      <c r="A13" s="1"/>
      <c r="B13" s="2"/>
      <c r="C13" s="2"/>
      <c r="D13" s="2"/>
      <c r="E13" s="2"/>
      <c r="F13" s="2"/>
      <c r="G13" s="2"/>
      <c r="H13" s="2"/>
      <c r="I13" s="2"/>
      <c r="J13" s="9"/>
      <c r="K13" s="2"/>
      <c r="L13" s="2"/>
      <c r="M13" s="2"/>
      <c r="N13" s="1"/>
      <c r="O13" s="1"/>
      <c r="P13" s="1"/>
      <c r="Q13" s="1"/>
      <c r="R13" s="1"/>
      <c r="S13" s="1"/>
    </row>
    <row r="14" spans="1:19" ht="16.5" thickBot="1" x14ac:dyDescent="0.3">
      <c r="A14" s="4" t="s">
        <v>68</v>
      </c>
      <c r="B14" s="5">
        <f>B4+B8+B12</f>
        <v>2593080.19</v>
      </c>
      <c r="C14" s="5">
        <f t="shared" ref="C14:E14" si="4">C4+C8+C12</f>
        <v>968000</v>
      </c>
      <c r="D14" s="5">
        <f t="shared" si="4"/>
        <v>248462</v>
      </c>
      <c r="E14" s="5">
        <f t="shared" si="4"/>
        <v>1376618.1900000002</v>
      </c>
      <c r="F14" s="11"/>
      <c r="G14" s="2"/>
      <c r="H14" s="2"/>
      <c r="I14" s="2"/>
      <c r="J14" s="9"/>
      <c r="K14" s="2"/>
      <c r="L14" s="2"/>
      <c r="M14" s="2"/>
      <c r="N14" s="1"/>
      <c r="O14" s="1"/>
      <c r="P14" s="1"/>
      <c r="Q14" s="1"/>
      <c r="R14" s="1"/>
      <c r="S14" s="1"/>
    </row>
    <row r="15" spans="1:19" ht="13.5" thickTop="1" x14ac:dyDescent="0.2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</row>
    <row r="16" spans="1:19" ht="13.5" thickBot="1" x14ac:dyDescent="0.25">
      <c r="A16" s="3" t="s">
        <v>70</v>
      </c>
      <c r="B16" s="6">
        <v>968000</v>
      </c>
      <c r="C16" s="2"/>
      <c r="D16" s="2"/>
      <c r="E16" s="2"/>
      <c r="F16" s="2" t="s">
        <v>83</v>
      </c>
      <c r="G16" s="2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1"/>
    </row>
    <row r="17" spans="1:19" ht="13.5" thickTop="1" x14ac:dyDescent="0.2">
      <c r="A17" s="1"/>
      <c r="B17" s="2"/>
      <c r="C17" s="2"/>
      <c r="D17" s="2"/>
      <c r="E17" s="2"/>
      <c r="F17" s="12" t="s">
        <v>25</v>
      </c>
      <c r="G17" s="2" t="s">
        <v>53</v>
      </c>
      <c r="H17" s="2"/>
      <c r="I17" s="2">
        <v>1276618</v>
      </c>
      <c r="J17" s="2"/>
      <c r="K17" s="2"/>
      <c r="L17" s="2"/>
      <c r="M17" s="2"/>
      <c r="N17" s="1"/>
      <c r="O17" s="1"/>
      <c r="P17" s="1"/>
      <c r="Q17" s="1"/>
      <c r="R17" s="1"/>
      <c r="S17" s="1"/>
    </row>
    <row r="18" spans="1:19" ht="12.75" x14ac:dyDescent="0.2">
      <c r="A18" s="1" t="s">
        <v>71</v>
      </c>
      <c r="B18" s="2">
        <v>38172</v>
      </c>
      <c r="C18" s="2"/>
      <c r="D18" s="2"/>
      <c r="E18" s="2"/>
      <c r="F18" s="12" t="s">
        <v>86</v>
      </c>
      <c r="G18" s="2" t="s">
        <v>84</v>
      </c>
      <c r="H18" s="2"/>
      <c r="I18" s="2">
        <f>1030967+52336-1150-1</f>
        <v>1082152</v>
      </c>
      <c r="J18" s="2"/>
      <c r="K18" s="2"/>
      <c r="L18" s="2"/>
      <c r="M18" s="2"/>
      <c r="N18" s="1"/>
      <c r="O18" s="1"/>
      <c r="P18" s="1"/>
      <c r="Q18" s="1"/>
      <c r="R18" s="1"/>
      <c r="S18" s="1"/>
    </row>
    <row r="19" spans="1:19" ht="12.75" x14ac:dyDescent="0.2">
      <c r="A19" s="1" t="s">
        <v>72</v>
      </c>
      <c r="B19" s="2">
        <v>182468</v>
      </c>
      <c r="C19" s="2"/>
      <c r="D19" s="2"/>
      <c r="E19" s="2"/>
      <c r="F19" s="12" t="s">
        <v>87</v>
      </c>
      <c r="G19" s="2" t="s">
        <v>85</v>
      </c>
      <c r="H19" s="2"/>
      <c r="I19" s="2">
        <v>194466</v>
      </c>
      <c r="J19" s="2"/>
      <c r="K19" s="2"/>
      <c r="L19" s="2"/>
      <c r="M19" s="2"/>
      <c r="N19" s="1"/>
      <c r="O19" s="1"/>
      <c r="P19" s="1"/>
      <c r="Q19" s="1"/>
      <c r="R19" s="1"/>
      <c r="S19" s="1"/>
    </row>
    <row r="20" spans="1:19" ht="12.75" x14ac:dyDescent="0.2">
      <c r="A20" s="1" t="s">
        <v>73</v>
      </c>
      <c r="B20" s="2">
        <v>27822</v>
      </c>
      <c r="C20" s="2"/>
      <c r="D20" s="2"/>
      <c r="E20" s="2"/>
      <c r="F20" s="1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</row>
    <row r="21" spans="1:19" ht="13.5" thickBot="1" x14ac:dyDescent="0.25">
      <c r="A21" s="3" t="s">
        <v>74</v>
      </c>
      <c r="B21" s="6">
        <f>SUM(B18:B20)</f>
        <v>248462</v>
      </c>
      <c r="C21" s="2"/>
      <c r="D21" s="2"/>
      <c r="E21" s="2"/>
      <c r="F21" s="12" t="s">
        <v>88</v>
      </c>
      <c r="G21" s="2" t="s">
        <v>89</v>
      </c>
      <c r="H21" s="2"/>
      <c r="I21" s="2">
        <v>194466</v>
      </c>
      <c r="J21" s="2"/>
      <c r="K21" s="2"/>
      <c r="L21" s="2"/>
      <c r="M21" s="2"/>
      <c r="N21" s="1"/>
      <c r="O21" s="1"/>
      <c r="P21" s="1"/>
      <c r="Q21" s="1"/>
      <c r="R21" s="1"/>
      <c r="S21" s="1"/>
    </row>
    <row r="22" spans="1:19" ht="13.5" thickTop="1" x14ac:dyDescent="0.2">
      <c r="A22" s="1"/>
      <c r="B22" s="2"/>
      <c r="C22" s="2"/>
      <c r="D22" s="2"/>
      <c r="E22" s="2"/>
      <c r="F22" s="12" t="s">
        <v>90</v>
      </c>
      <c r="G22" s="2" t="s">
        <v>91</v>
      </c>
      <c r="H22" s="2"/>
      <c r="I22" s="2">
        <v>1082152</v>
      </c>
      <c r="J22" s="2"/>
      <c r="K22" s="2"/>
      <c r="L22" s="2"/>
      <c r="M22" s="2"/>
      <c r="N22" s="1"/>
      <c r="O22" s="1"/>
      <c r="P22" s="1"/>
      <c r="Q22" s="1"/>
      <c r="R22" s="1"/>
      <c r="S22" s="1"/>
    </row>
    <row r="23" spans="1:19" ht="12.75" x14ac:dyDescent="0.2">
      <c r="A23" s="1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1"/>
      <c r="O23" s="1"/>
      <c r="P23" s="1"/>
      <c r="Q23" s="1"/>
      <c r="R23" s="1"/>
      <c r="S23" s="1"/>
    </row>
    <row r="24" spans="1:19" ht="12.75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</row>
    <row r="25" spans="1:19" ht="12.75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</row>
    <row r="26" spans="1:19" ht="12.75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</row>
    <row r="27" spans="1:19" ht="12.75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</row>
    <row r="28" spans="1:19" ht="12.75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</row>
    <row r="29" spans="1:19" ht="12.75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</row>
    <row r="30" spans="1:19" ht="12.75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</row>
    <row r="31" spans="1:19" ht="12.75" x14ac:dyDescent="0.2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</row>
    <row r="32" spans="1:19" ht="12.75" x14ac:dyDescent="0.2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</row>
    <row r="33" spans="1:19" ht="12.75" x14ac:dyDescent="0.2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</row>
    <row r="34" spans="1:19" ht="12.75" x14ac:dyDescent="0.2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</row>
    <row r="35" spans="1:19" ht="12.75" x14ac:dyDescent="0.2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</row>
    <row r="36" spans="1:19" ht="12.75" x14ac:dyDescent="0.2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</row>
    <row r="37" spans="1:19" ht="12.75" x14ac:dyDescent="0.2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</row>
    <row r="38" spans="1:19" ht="12.75" x14ac:dyDescent="0.2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</row>
    <row r="39" spans="1:19" ht="12.75" x14ac:dyDescent="0.2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</row>
    <row r="40" spans="1:19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</row>
    <row r="41" spans="1:19" ht="12.75" x14ac:dyDescent="0.2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</row>
    <row r="42" spans="1:19" ht="12.75" x14ac:dyDescent="0.2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</row>
    <row r="43" spans="1:19" ht="12.75" x14ac:dyDescent="0.2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</row>
    <row r="44" spans="1:19" ht="12.75" x14ac:dyDescent="0.2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</row>
    <row r="45" spans="1:19" ht="12.75" x14ac:dyDescent="0.2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</row>
    <row r="46" spans="1:19" ht="12.75" x14ac:dyDescent="0.2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</row>
    <row r="47" spans="1:19" ht="12.75" x14ac:dyDescent="0.2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</row>
    <row r="48" spans="1:19" ht="12.75" x14ac:dyDescent="0.2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</row>
    <row r="49" spans="1:19" ht="12.75" x14ac:dyDescent="0.2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</row>
    <row r="50" spans="1:19" ht="12.75" x14ac:dyDescent="0.2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</row>
    <row r="51" spans="1:19" ht="12.75" x14ac:dyDescent="0.2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</row>
    <row r="52" spans="1:19" ht="12.75" x14ac:dyDescent="0.2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</row>
    <row r="53" spans="1:19" ht="12.75" x14ac:dyDescent="0.2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</row>
    <row r="54" spans="1:19" ht="12.75" x14ac:dyDescent="0.2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</row>
    <row r="55" spans="1:19" ht="12.75" x14ac:dyDescent="0.2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</row>
    <row r="56" spans="1:19" ht="12.75" x14ac:dyDescent="0.2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</row>
    <row r="57" spans="1:19" ht="12.75" x14ac:dyDescent="0.2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</row>
    <row r="58" spans="1:19" ht="12.75" x14ac:dyDescent="0.2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</row>
    <row r="59" spans="1:19" ht="12.75" x14ac:dyDescent="0.2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</row>
    <row r="60" spans="1:19" ht="12.75" x14ac:dyDescent="0.2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  <c r="Q60" s="1"/>
      <c r="R60" s="1"/>
      <c r="S60" s="1"/>
    </row>
    <row r="61" spans="1:19" ht="12.75" x14ac:dyDescent="0.2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  <c r="Q61" s="1"/>
      <c r="R61" s="1"/>
      <c r="S61" s="1"/>
    </row>
    <row r="62" spans="1:19" ht="12.75" x14ac:dyDescent="0.2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  <c r="Q62" s="1"/>
      <c r="R62" s="1"/>
      <c r="S62" s="1"/>
    </row>
    <row r="63" spans="1:19" ht="12.75" x14ac:dyDescent="0.2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  <c r="Q63" s="1"/>
      <c r="R63" s="1"/>
      <c r="S63" s="1"/>
    </row>
    <row r="64" spans="1:19" ht="12.75" x14ac:dyDescent="0.2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1"/>
      <c r="Q64" s="1"/>
      <c r="R64" s="1"/>
      <c r="S64" s="1"/>
    </row>
    <row r="65" spans="1:19" ht="12.75" x14ac:dyDescent="0.2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  <c r="O65" s="1"/>
      <c r="P65" s="1"/>
      <c r="Q65" s="1"/>
      <c r="R65" s="1"/>
      <c r="S65" s="1"/>
    </row>
    <row r="66" spans="1:19" ht="12.75" x14ac:dyDescent="0.2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1"/>
      <c r="Q66" s="1"/>
      <c r="R66" s="1"/>
      <c r="S66" s="1"/>
    </row>
    <row r="67" spans="1:19" ht="12.75" x14ac:dyDescent="0.2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  <c r="Q67" s="1"/>
      <c r="R67" s="1"/>
      <c r="S67" s="1"/>
    </row>
    <row r="68" spans="1:19" ht="12.75" x14ac:dyDescent="0.2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1"/>
      <c r="Q68" s="1"/>
      <c r="R68" s="1"/>
      <c r="S68" s="1"/>
    </row>
    <row r="69" spans="1:19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GASTOS</vt:lpstr>
      <vt:lpstr>SALDOS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2020-04-18T22:22:25Z</cp:lastPrinted>
  <dcterms:created xsi:type="dcterms:W3CDTF">2020-01-24T22:34:49Z</dcterms:created>
  <dcterms:modified xsi:type="dcterms:W3CDTF">2020-08-03T04:25:07Z</dcterms:modified>
</cp:coreProperties>
</file>