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720" windowHeight="12225" activeTab="3"/>
  </bookViews>
  <sheets>
    <sheet name="CONPES 2017" sheetId="1" r:id="rId1"/>
    <sheet name="MPIO 2017" sheetId="2" r:id="rId2"/>
    <sheet name="MPIO 2018" sheetId="3" r:id="rId3"/>
    <sheet name="CONPES 2018" sheetId="4" r:id="rId4"/>
  </sheets>
  <definedNames/>
  <calcPr fullCalcOnLoad="1"/>
</workbook>
</file>

<file path=xl/sharedStrings.xml><?xml version="1.0" encoding="utf-8"?>
<sst xmlns="http://schemas.openxmlformats.org/spreadsheetml/2006/main" count="245" uniqueCount="106">
  <si>
    <t>CERTIFICACION</t>
  </si>
  <si>
    <t>FECHA</t>
  </si>
  <si>
    <t>CDP</t>
  </si>
  <si>
    <t xml:space="preserve">FECHA </t>
  </si>
  <si>
    <t>CRP</t>
  </si>
  <si>
    <t>RUBRO PESUPEUSTAL</t>
  </si>
  <si>
    <t>SEDE</t>
  </si>
  <si>
    <t>VALOR POR SEDE</t>
  </si>
  <si>
    <t>BENEFICIARIO DEL PAGO</t>
  </si>
  <si>
    <t>NIT O CC</t>
  </si>
  <si>
    <t>FACTURA U OTRO DOCUMENTO</t>
  </si>
  <si>
    <t>CONCEPTO</t>
  </si>
  <si>
    <t>PROCEDENCIA DE LOS RECURSOS PAGADOS</t>
  </si>
  <si>
    <t>VR RECURSOS MEN</t>
  </si>
  <si>
    <t>VR RECURSOS GRATUIDAD MUNICIPIO</t>
  </si>
  <si>
    <t>VR RECURSOS PROPIOS INSTITUCIÓN</t>
  </si>
  <si>
    <t>TOTAL RECURSOS EJECUTADOS</t>
  </si>
  <si>
    <t>RECURSOS EJECUTADOS</t>
  </si>
  <si>
    <t>RECURSOS POR EJECUTAR</t>
  </si>
  <si>
    <t>SUMAS IGUALES</t>
  </si>
  <si>
    <t>TOTAL RECURSOS INVERTIDOS</t>
  </si>
  <si>
    <t>RECRUSOS PROPIOS DE LA INSTITUCIÓN</t>
  </si>
  <si>
    <t>TOTAL RECURSOS INVERTIDOS GRATUIDAD</t>
  </si>
  <si>
    <t>INSTITUCIÓN EDUCATIVA ANTONIO NARIÑO COELLO COCORA</t>
  </si>
  <si>
    <t>JOSE EDUARDO BAQUERO JARAMILLO , En calidad de rector de la INSTITUCIÓN EDUCATIVA ANTONIO NARIÑO COELLO COCORA, identificado con el NIT No. 809002779-2, CERTIFICO que los recursos recibidos por concepto de GRATUIDAD EDUCATIVA SISTEMA GENERAL DE PARTICIPACIONES, asignados mediante resolucion 02373 del 21 de febrero de 2017, los gastos fueron ejecutados conforme a la normatividad vigente en materia presupuestal y demas normas afines vigentes.</t>
  </si>
  <si>
    <t>INGRESOS POR CONCEPTO DE RECURSOS PROCEDENTES DE GRATUIDAD EDUCATIVA SISTEMA GENERAL DE PARTICIPACIONES</t>
  </si>
  <si>
    <t>JOSÉ EDUARDO BAQUERO</t>
  </si>
  <si>
    <t>Ordenador del Gasto</t>
  </si>
  <si>
    <t>Auxiliar Administrativo Pagadora de la Institución</t>
  </si>
  <si>
    <t>Elaboro</t>
  </si>
  <si>
    <t>WRB</t>
  </si>
  <si>
    <t>Reviso</t>
  </si>
  <si>
    <t>RG</t>
  </si>
  <si>
    <t>BALANCE DE RECURSOS POR GRATUIDAD EDUCATIVA SISTEMA GENERAL DE PARTICIPACIONES</t>
  </si>
  <si>
    <t>INGRESOS POR CONCEPTO DE RECURSOS PROCEDENTES DE GRATUIDAD EDUCATIVA TERRITORIAL</t>
  </si>
  <si>
    <t>BALANCE DE RECURSOS POR GRATUIDAD EDUCATIVA TERRITORIAL</t>
  </si>
  <si>
    <t>PORCENTAJE DE APLICACIÓN</t>
  </si>
  <si>
    <t>VALOR ASIGNADO</t>
  </si>
  <si>
    <t>PORCENTAJE ADJUDICADO</t>
  </si>
  <si>
    <t>VALOR EJECUTADO</t>
  </si>
  <si>
    <t>TOTALES</t>
  </si>
  <si>
    <t>SEDE 1 ANTONIO NARIÑO</t>
  </si>
  <si>
    <t>SEDE 10 SAN CRISTOBAL ALTO</t>
  </si>
  <si>
    <t>SEDE 11 SANTA BARBARA</t>
  </si>
  <si>
    <t>SEDE 2 HONDURAS</t>
  </si>
  <si>
    <t>SEDE 3 SAN CRISTOBAL BAJO</t>
  </si>
  <si>
    <t>SEDE 4 PERICO</t>
  </si>
  <si>
    <t>SEDE 5 SANTA ANA</t>
  </si>
  <si>
    <t>SEDE 6 LA LOMA</t>
  </si>
  <si>
    <t>SEDE 7 LA LINDA</t>
  </si>
  <si>
    <t>SEDE 9 LA CIMA</t>
  </si>
  <si>
    <t>SEDE 8 SAN ISIDRO</t>
  </si>
  <si>
    <t>INGRESOS POR TRANSFERENCIAS PRIMER GIRO</t>
  </si>
  <si>
    <t>INGRESOS POR TRANSFERENCIAS SEGUNDO GIRO</t>
  </si>
  <si>
    <t>WILLIAM ROBERTO BAQUERO</t>
  </si>
  <si>
    <t>93384697</t>
  </si>
  <si>
    <t>SERVICIOS PROFESIONALES DE APOYO A LA GESTION</t>
  </si>
  <si>
    <t>RIGOBERTO ROJAS VARGAS</t>
  </si>
  <si>
    <t>93359017</t>
  </si>
  <si>
    <t>CTO 002 2017</t>
  </si>
  <si>
    <t>CTO 001 2017</t>
  </si>
  <si>
    <t>SERVICIOS PROFESIONALES CONTADOR</t>
  </si>
  <si>
    <t>03210702</t>
  </si>
  <si>
    <t>TODAS</t>
  </si>
  <si>
    <t>JAIRO HERRERA</t>
  </si>
  <si>
    <t>93367172</t>
  </si>
  <si>
    <t>CTO 003 2017</t>
  </si>
  <si>
    <t>MANTENIMIENTO GENERAL DE LA PLANTA FISICA</t>
  </si>
  <si>
    <t>03200803</t>
  </si>
  <si>
    <t>03201003</t>
  </si>
  <si>
    <t>LUIS CARLOS ARROYO ALVAREZ</t>
  </si>
  <si>
    <t>10882265</t>
  </si>
  <si>
    <t>CTO 004 2017</t>
  </si>
  <si>
    <t>SERVICIO DE ACTUALIZACION DEL SOFTWARE FINANCE</t>
  </si>
  <si>
    <t>HELIODORO RODRIGUEZ ORTIGOZA</t>
  </si>
  <si>
    <t>5902439</t>
  </si>
  <si>
    <t>CTO 005 2017</t>
  </si>
  <si>
    <t>JOSE EDUARDO BAQUERO JARAMILLO , En calidad de rector de la INSTITUCIÓN EDUCATIVA ANTONIO NARIÑO COELLO COCORA, identificado con el NIT No. 809002779-2, CERTIFICO que los recursos recibidos por concepto de GRATUIDAD EDUCATIVA TERRITORIAL, asignados mediante RESOLUCION MUNICIPAL 0312 de febrero 09 de 2017 Y 001947 de julio 19 de 2017, los gastos fueron ejecutados conforme a la normatividad vigente en materia presupuestal y demas normas afines vigentes.</t>
  </si>
  <si>
    <t>03210602</t>
  </si>
  <si>
    <t>GUSTAVO ADOLFO HUEPA</t>
  </si>
  <si>
    <t>1039048783</t>
  </si>
  <si>
    <t>CTO 006 2017</t>
  </si>
  <si>
    <t>SUMINISTRO DE ELEMENTOS DE CONSUMO</t>
  </si>
  <si>
    <t>03210902</t>
  </si>
  <si>
    <t>JESUS ANDRES PELAEZ</t>
  </si>
  <si>
    <t>93238746</t>
  </si>
  <si>
    <t>CTO 007 2017</t>
  </si>
  <si>
    <t>SERVICIO DE IMPRESIÓN DE DOCUMENTOS</t>
  </si>
  <si>
    <t>03210303</t>
  </si>
  <si>
    <t>JHON ALEXANDER HUEPA OSPINA</t>
  </si>
  <si>
    <t>14139363</t>
  </si>
  <si>
    <t>CTO 009 2017</t>
  </si>
  <si>
    <t>SUMINISTRO DE CIRCUITO CERRADO DE TELEVISION Y ALARMAS</t>
  </si>
  <si>
    <t>032111</t>
  </si>
  <si>
    <t>LA PREVISORA S.A</t>
  </si>
  <si>
    <t>860002400</t>
  </si>
  <si>
    <t>RENOVACION POLIZA INSTITUCION</t>
  </si>
  <si>
    <t>JOSE EDUARDO BAQUERO JARAMILLO , En calidad de rector de la INSTITUCIÓN EDUCATIVA ANTONIO NARIÑO COELLO COCORA, identificado con el NIT No. 809002779-2, CERTIFICO que los recursos recibidos por concepto de GRATUIDAD EDUCATIVA TERRITORIAL, asignados mediante RESOLUCION MUNICIPAL 0628 de febrero 26 de 2018, los gastos fueron ejecutados conforme a la normatividad vigente en materia presupuestal y demas normas afines vigentes.</t>
  </si>
  <si>
    <t>WILLIAM ROBERTO BAQUERO CIFUENTES</t>
  </si>
  <si>
    <t>CTO 001 2018</t>
  </si>
  <si>
    <t>SERVICIO DE APOYO A LA GESTION</t>
  </si>
  <si>
    <t>93130263</t>
  </si>
  <si>
    <t>CTO 002 2018</t>
  </si>
  <si>
    <t>SERVICIOS CONTABLES</t>
  </si>
  <si>
    <t>JOSE EDUARDO BAQUERO JARAMILLO , En calidad de rector de la INSTITUCIÓN EDUCATIVA ANTONIO NARIÑO COELLO COCORA, identificado con el NIT No. 809002779-2, CERTIFICO que los recursos recibidos por concepto de GRATUIDAD EDUCATIVA SISTEMA GENERAL DE PARTICIPACIONES, asignados mediante resolucion del Ministerio De Educacion Nacional No. 06890 del 24 de abril de 2018, los gastos fueron ejecutados conforme a la normatividad vigente en materia presupuestal y demas normas afines vigentes.</t>
  </si>
  <si>
    <t>JUNIO 30 DE 2018</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</si>
</sst>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240A]dddd\,\ dd&quot; de &quot;mmmm&quot; de &quot;yyyy"/>
    <numFmt numFmtId="187" formatCode="dd/mm/yy;@"/>
    <numFmt numFmtId="188" formatCode="_ &quot;$&quot;\ * #,##0.0_ ;_ &quot;$&quot;\ * \-#,##0.0_ ;_ &quot;$&quot;\ * &quot;-&quot;??_ ;_ @_ "/>
    <numFmt numFmtId="189" formatCode="_ &quot;$&quot;\ * #,##0_ ;_ &quot;$&quot;\ * \-#,##0_ ;_ &quot;$&quot;\ * &quot;-&quot;??_ ;_ @_ "/>
    <numFmt numFmtId="190" formatCode="d/mm/yyyy;@"/>
    <numFmt numFmtId="191" formatCode="[$-240A]hh:mm:ss\ AM/PM"/>
    <numFmt numFmtId="192" formatCode="_(&quot;$&quot;\ * #,##0_);_(&quot;$&quot;\ * \(#,##0\);_(&quot;$&quot;\ * &quot;-&quot;??_);_(@_)"/>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
    <numFmt numFmtId="198" formatCode="_ * #,##0.00_ ;_ * \-#,##0.00_ ;_ * \-??_ ;_ @_ "/>
    <numFmt numFmtId="199" formatCode="_ * #,##0_ ;_ * \-#,##0_ ;_ * \-??_ ;_ @_ "/>
    <numFmt numFmtId="200" formatCode="_-* #,##0\ &quot;€&quot;_-;\-* #,##0\ &quot;€&quot;_-;_-* &quot;-&quot;\ &quot;€&quot;_-;_-@_-"/>
    <numFmt numFmtId="201" formatCode="_-* #,##0\ _€_-;\-* #,##0\ _€_-;_-* &quot;-&quot;\ _€_-;_-@_-"/>
    <numFmt numFmtId="202" formatCode="_-* #,##0.00\ &quot;€&quot;_-;\-* #,##0.00\ &quot;€&quot;_-;_-* &quot;-&quot;??\ &quot;€&quot;_-;_-@_-"/>
    <numFmt numFmtId="203" formatCode="_-* #,##0.00\ _€_-;\-* #,##0.00\ _€_-;_-* &quot;-&quot;??\ _€_-;_-@_-"/>
    <numFmt numFmtId="204" formatCode="_ * #,##0.0_ ;_ * \-#,##0.0_ ;_ * &quot;-&quot;??_ ;_ @_ "/>
    <numFmt numFmtId="205" formatCode="_ * #,##0_ ;_ * \-#,##0_ ;_ * &quot;-&quot;??_ ;_ @_ "/>
    <numFmt numFmtId="206" formatCode="[$-C0A]d\-mmm\-yy;@"/>
    <numFmt numFmtId="207" formatCode="[$-240A]h:mm:ss\ AM/PM"/>
    <numFmt numFmtId="208" formatCode="_(&quot;$ &quot;* #,##0.00_);_(&quot;$ &quot;* \(#,##0.00\);_(&quot;$ &quot;* \-??_);_(@_)"/>
    <numFmt numFmtId="209" formatCode="_(&quot;$ &quot;* #,##0_);_(&quot;$ &quot;* \(#,##0\);_(&quot;$ &quot;* \-??_);_(@_)"/>
    <numFmt numFmtId="210" formatCode="[$-240A]dddd\,\ d\ &quot;de&quot;\ mmmm\ &quot;de&quot;\ yyyy"/>
  </numFmts>
  <fonts count="4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sz val="8"/>
      <color indexed="8"/>
      <name val="Tahom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sz val="8"/>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sz val="10"/>
      <color rgb="FFFF000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medium"/>
      <bottom style="thin"/>
    </border>
    <border>
      <left style="medium"/>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color indexed="63"/>
      </bottom>
    </border>
    <border>
      <left style="medium"/>
      <right>
        <color indexed="63"/>
      </right>
      <top style="thin"/>
      <bottom style="thin"/>
    </border>
    <border>
      <left style="medium"/>
      <right>
        <color indexed="63"/>
      </right>
      <top>
        <color indexed="63"/>
      </top>
      <bottom style="thin"/>
    </border>
    <border>
      <left style="medium"/>
      <right style="medium"/>
      <top>
        <color indexed="63"/>
      </top>
      <bottom style="mediu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0"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98" fontId="0" fillId="0" borderId="0">
      <alignment/>
      <protection/>
    </xf>
    <xf numFmtId="185"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0" fontId="36" fillId="31" borderId="0" applyNumberFormat="0" applyBorder="0" applyAlignment="0" applyProtection="0"/>
    <xf numFmtId="0" fontId="37"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lignment/>
      <protection/>
    </xf>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1">
    <xf numFmtId="0" fontId="0" fillId="0" borderId="0" xfId="0" applyAlignment="1">
      <alignment/>
    </xf>
    <xf numFmtId="0" fontId="0" fillId="0" borderId="10" xfId="0" applyFill="1" applyBorder="1" applyAlignment="1">
      <alignment vertical="top" wrapText="1" readingOrder="1"/>
    </xf>
    <xf numFmtId="189" fontId="0" fillId="0" borderId="10" xfId="54" applyNumberFormat="1" applyFont="1" applyFill="1" applyBorder="1" applyAlignment="1">
      <alignment vertical="top" wrapText="1" readingOrder="1"/>
    </xf>
    <xf numFmtId="189" fontId="0" fillId="0" borderId="0" xfId="0" applyNumberFormat="1" applyFill="1" applyAlignment="1">
      <alignment vertical="top" wrapText="1" readingOrder="1"/>
    </xf>
    <xf numFmtId="0" fontId="0" fillId="0" borderId="0" xfId="0" applyFill="1" applyAlignment="1">
      <alignment vertical="top" wrapText="1" readingOrder="1"/>
    </xf>
    <xf numFmtId="189" fontId="0" fillId="0" borderId="0" xfId="54" applyNumberFormat="1" applyFont="1" applyFill="1" applyAlignment="1">
      <alignment vertical="top" wrapText="1" readingOrder="1"/>
    </xf>
    <xf numFmtId="0" fontId="0" fillId="0" borderId="11" xfId="0" applyFill="1" applyBorder="1" applyAlignment="1">
      <alignment vertical="top" wrapText="1" readingOrder="1"/>
    </xf>
    <xf numFmtId="0" fontId="0" fillId="0" borderId="11" xfId="0" applyFont="1" applyFill="1" applyBorder="1" applyAlignment="1">
      <alignment vertical="top" wrapText="1" readingOrder="1"/>
    </xf>
    <xf numFmtId="189" fontId="0" fillId="0" borderId="11" xfId="54" applyNumberFormat="1" applyFont="1" applyFill="1" applyBorder="1" applyAlignment="1">
      <alignment vertical="top" wrapText="1" readingOrder="1"/>
    </xf>
    <xf numFmtId="189" fontId="0" fillId="0" borderId="11" xfId="54" applyNumberFormat="1" applyFont="1" applyFill="1" applyBorder="1" applyAlignment="1">
      <alignment vertical="top" wrapText="1" readingOrder="1"/>
    </xf>
    <xf numFmtId="49" fontId="0" fillId="0" borderId="11" xfId="0" applyNumberFormat="1" applyFont="1" applyFill="1" applyBorder="1" applyAlignment="1">
      <alignment vertical="top" wrapText="1" readingOrder="1"/>
    </xf>
    <xf numFmtId="187" fontId="0" fillId="0" borderId="11" xfId="0" applyNumberFormat="1" applyFont="1" applyFill="1" applyBorder="1" applyAlignment="1">
      <alignment vertical="top" wrapText="1" readingOrder="1"/>
    </xf>
    <xf numFmtId="0" fontId="0" fillId="0" borderId="12" xfId="0" applyFont="1" applyFill="1" applyBorder="1" applyAlignment="1">
      <alignment vertical="top" wrapText="1"/>
    </xf>
    <xf numFmtId="0" fontId="0" fillId="0" borderId="12" xfId="0" applyFont="1" applyFill="1" applyBorder="1" applyAlignment="1">
      <alignment vertical="top" wrapText="1" readingOrder="1"/>
    </xf>
    <xf numFmtId="0" fontId="0" fillId="0" borderId="13" xfId="0" applyFill="1" applyBorder="1" applyAlignment="1">
      <alignment vertical="top" wrapText="1" readingOrder="1"/>
    </xf>
    <xf numFmtId="189" fontId="0" fillId="0" borderId="14" xfId="54" applyNumberFormat="1" applyFont="1" applyFill="1" applyBorder="1" applyAlignment="1">
      <alignment vertical="top" wrapText="1" readingOrder="1"/>
    </xf>
    <xf numFmtId="189" fontId="0" fillId="0" borderId="14" xfId="54" applyNumberFormat="1" applyFont="1" applyFill="1" applyBorder="1" applyAlignment="1">
      <alignment vertical="top" wrapText="1" readingOrder="1"/>
    </xf>
    <xf numFmtId="205" fontId="0" fillId="0" borderId="11" xfId="50" applyNumberFormat="1" applyFont="1" applyFill="1" applyBorder="1" applyAlignment="1">
      <alignment vertical="top" wrapText="1" readingOrder="1"/>
    </xf>
    <xf numFmtId="205" fontId="0" fillId="0" borderId="0" xfId="50" applyNumberFormat="1" applyFont="1" applyFill="1" applyAlignment="1">
      <alignment vertical="top" wrapText="1" readingOrder="1"/>
    </xf>
    <xf numFmtId="0" fontId="0" fillId="0" borderId="0" xfId="0" applyFill="1" applyBorder="1" applyAlignment="1">
      <alignment vertical="top" wrapText="1" readingOrder="1"/>
    </xf>
    <xf numFmtId="189" fontId="0" fillId="0" borderId="0" xfId="54" applyNumberFormat="1" applyFont="1" applyFill="1" applyBorder="1" applyAlignment="1">
      <alignment vertical="top" wrapText="1" readingOrder="1"/>
    </xf>
    <xf numFmtId="0" fontId="44" fillId="0" borderId="0" xfId="0" applyFont="1" applyFill="1" applyAlignment="1">
      <alignment vertical="top" wrapText="1" readingOrder="1"/>
    </xf>
    <xf numFmtId="49" fontId="0" fillId="0" borderId="15" xfId="0" applyNumberFormat="1" applyFont="1" applyFill="1" applyBorder="1" applyAlignment="1">
      <alignment horizontal="right" vertical="top" wrapText="1" readingOrder="1"/>
    </xf>
    <xf numFmtId="49" fontId="0" fillId="0" borderId="16" xfId="0" applyNumberFormat="1" applyFont="1" applyFill="1" applyBorder="1" applyAlignment="1">
      <alignment horizontal="right" vertical="top" wrapText="1" readingOrder="1"/>
    </xf>
    <xf numFmtId="0" fontId="0" fillId="0" borderId="17" xfId="0" applyFont="1" applyFill="1" applyBorder="1" applyAlignment="1">
      <alignment vertical="top" wrapText="1" readingOrder="1"/>
    </xf>
    <xf numFmtId="0" fontId="0" fillId="0" borderId="0" xfId="0" applyFill="1" applyBorder="1" applyAlignment="1">
      <alignment horizontal="right" vertical="top" wrapText="1" readingOrder="1"/>
    </xf>
    <xf numFmtId="0" fontId="0" fillId="0" borderId="18" xfId="0" applyFont="1" applyFill="1" applyBorder="1" applyAlignment="1">
      <alignment vertical="top" wrapText="1" readingOrder="1"/>
    </xf>
    <xf numFmtId="0" fontId="45" fillId="0" borderId="0" xfId="0" applyFont="1" applyFill="1" applyAlignment="1">
      <alignment vertical="top" wrapText="1" readingOrder="1"/>
    </xf>
    <xf numFmtId="209" fontId="0" fillId="0" borderId="19" xfId="54" applyNumberFormat="1" applyFont="1" applyFill="1" applyBorder="1" applyAlignment="1" applyProtection="1">
      <alignment vertical="top"/>
      <protection/>
    </xf>
    <xf numFmtId="189" fontId="0" fillId="0" borderId="20" xfId="54" applyNumberFormat="1" applyFont="1" applyFill="1" applyBorder="1" applyAlignment="1">
      <alignment vertical="top" wrapText="1" readingOrder="1"/>
    </xf>
    <xf numFmtId="0" fontId="0" fillId="0" borderId="0" xfId="0" applyFill="1" applyAlignment="1">
      <alignment vertical="top" readingOrder="1"/>
    </xf>
    <xf numFmtId="205" fontId="0" fillId="0" borderId="0" xfId="50" applyNumberFormat="1" applyFont="1" applyFill="1" applyAlignment="1">
      <alignment vertical="top" readingOrder="1"/>
    </xf>
    <xf numFmtId="0" fontId="0" fillId="0" borderId="0" xfId="0" applyFill="1" applyAlignment="1">
      <alignment horizontal="right" vertical="top" readingOrder="1"/>
    </xf>
    <xf numFmtId="0" fontId="46" fillId="0" borderId="21" xfId="0" applyFont="1" applyFill="1" applyBorder="1" applyAlignment="1">
      <alignment vertical="top" wrapText="1"/>
    </xf>
    <xf numFmtId="0" fontId="46" fillId="0" borderId="22" xfId="0" applyFont="1" applyFill="1" applyBorder="1" applyAlignment="1">
      <alignment vertical="top" wrapText="1"/>
    </xf>
    <xf numFmtId="192" fontId="46" fillId="0" borderId="21" xfId="54" applyNumberFormat="1" applyFont="1" applyFill="1" applyBorder="1" applyAlignment="1">
      <alignment vertical="top" wrapText="1"/>
    </xf>
    <xf numFmtId="10" fontId="46" fillId="0" borderId="21" xfId="61" applyNumberFormat="1" applyFont="1" applyFill="1" applyBorder="1" applyAlignment="1">
      <alignment vertical="top" wrapText="1"/>
    </xf>
    <xf numFmtId="192" fontId="46" fillId="0" borderId="22" xfId="54" applyNumberFormat="1" applyFont="1" applyFill="1" applyBorder="1" applyAlignment="1">
      <alignment vertical="top" wrapText="1"/>
    </xf>
    <xf numFmtId="192" fontId="46" fillId="0" borderId="23" xfId="54" applyNumberFormat="1" applyFont="1" applyFill="1" applyBorder="1" applyAlignment="1">
      <alignment vertical="top" wrapText="1"/>
    </xf>
    <xf numFmtId="192" fontId="46" fillId="0" borderId="24" xfId="54" applyNumberFormat="1" applyFont="1" applyFill="1" applyBorder="1" applyAlignment="1">
      <alignment vertical="top" wrapText="1"/>
    </xf>
    <xf numFmtId="10" fontId="46" fillId="0" borderId="23" xfId="0" applyNumberFormat="1" applyFont="1" applyFill="1" applyBorder="1" applyAlignment="1">
      <alignment vertical="top" wrapText="1"/>
    </xf>
    <xf numFmtId="189" fontId="0" fillId="0" borderId="11" xfId="54" applyNumberFormat="1" applyFont="1" applyFill="1" applyBorder="1" applyAlignment="1">
      <alignment vertical="top" wrapText="1" readingOrder="1"/>
    </xf>
    <xf numFmtId="0" fontId="0" fillId="0" borderId="18" xfId="0" applyFont="1" applyFill="1" applyBorder="1" applyAlignment="1">
      <alignment vertical="top" wrapText="1"/>
    </xf>
    <xf numFmtId="49" fontId="0" fillId="0" borderId="25" xfId="0" applyNumberFormat="1" applyFont="1" applyFill="1" applyBorder="1" applyAlignment="1">
      <alignment horizontal="right" vertical="top" wrapText="1" readingOrder="1"/>
    </xf>
    <xf numFmtId="49" fontId="0" fillId="0" borderId="14" xfId="0" applyNumberFormat="1" applyFont="1" applyFill="1" applyBorder="1" applyAlignment="1">
      <alignment vertical="top" wrapText="1" readingOrder="1"/>
    </xf>
    <xf numFmtId="189" fontId="0" fillId="0" borderId="15" xfId="54" applyNumberFormat="1" applyFont="1" applyFill="1" applyBorder="1" applyAlignment="1">
      <alignment vertical="top" wrapText="1" readingOrder="1"/>
    </xf>
    <xf numFmtId="189" fontId="0" fillId="0" borderId="15" xfId="54" applyNumberFormat="1" applyFont="1" applyFill="1" applyBorder="1" applyAlignment="1">
      <alignment vertical="top" wrapText="1" readingOrder="1"/>
    </xf>
    <xf numFmtId="182" fontId="0" fillId="0" borderId="20" xfId="55" applyFont="1" applyFill="1" applyBorder="1" applyAlignment="1">
      <alignment vertical="top" wrapText="1" readingOrder="1"/>
    </xf>
    <xf numFmtId="49" fontId="0" fillId="0" borderId="14" xfId="0" applyNumberFormat="1" applyFont="1" applyFill="1" applyBorder="1" applyAlignment="1">
      <alignment horizontal="right" vertical="top" wrapText="1" readingOrder="1"/>
    </xf>
    <xf numFmtId="187" fontId="0" fillId="0" borderId="15" xfId="0" applyNumberFormat="1" applyFont="1" applyFill="1" applyBorder="1" applyAlignment="1">
      <alignment vertical="top" wrapText="1" readingOrder="1"/>
    </xf>
    <xf numFmtId="0" fontId="0" fillId="0" borderId="15" xfId="0" applyFill="1" applyBorder="1" applyAlignment="1">
      <alignment vertical="top" wrapText="1" readingOrder="1"/>
    </xf>
    <xf numFmtId="189" fontId="0" fillId="0" borderId="15" xfId="54" applyNumberFormat="1" applyFont="1" applyFill="1" applyBorder="1" applyAlignment="1">
      <alignment vertical="top" wrapText="1" readingOrder="1"/>
    </xf>
    <xf numFmtId="49" fontId="0" fillId="0" borderId="15" xfId="0" applyNumberFormat="1" applyFont="1" applyFill="1" applyBorder="1" applyAlignment="1">
      <alignment vertical="top" wrapText="1" readingOrder="1"/>
    </xf>
    <xf numFmtId="0" fontId="0" fillId="0" borderId="15" xfId="0" applyFont="1" applyFill="1" applyBorder="1" applyAlignment="1">
      <alignment vertical="top" wrapText="1" readingOrder="1"/>
    </xf>
    <xf numFmtId="182" fontId="0" fillId="0" borderId="11" xfId="55" applyFont="1" applyFill="1" applyBorder="1" applyAlignment="1">
      <alignment vertical="top" wrapText="1" readingOrder="1"/>
    </xf>
    <xf numFmtId="209" fontId="0" fillId="0" borderId="18" xfId="54" applyNumberFormat="1" applyFont="1" applyFill="1" applyBorder="1" applyAlignment="1" applyProtection="1">
      <alignment vertical="top"/>
      <protection/>
    </xf>
    <xf numFmtId="0" fontId="0" fillId="0" borderId="26" xfId="0" applyFont="1" applyFill="1" applyBorder="1" applyAlignment="1">
      <alignment vertical="top" wrapText="1" readingOrder="1"/>
    </xf>
    <xf numFmtId="0" fontId="0" fillId="0" borderId="27" xfId="0" applyFont="1" applyFill="1" applyBorder="1" applyAlignment="1">
      <alignment vertical="top" wrapText="1" readingOrder="1"/>
    </xf>
    <xf numFmtId="49" fontId="0" fillId="0" borderId="28" xfId="0" applyNumberFormat="1" applyFont="1" applyFill="1" applyBorder="1" applyAlignment="1">
      <alignment horizontal="right" vertical="top" wrapText="1" readingOrder="1"/>
    </xf>
    <xf numFmtId="189" fontId="0" fillId="0" borderId="20" xfId="54" applyNumberFormat="1" applyFont="1" applyFill="1" applyBorder="1" applyAlignment="1" applyProtection="1">
      <alignment vertical="top"/>
      <protection/>
    </xf>
    <xf numFmtId="189" fontId="0" fillId="0" borderId="18" xfId="54" applyNumberFormat="1" applyFont="1" applyFill="1" applyBorder="1" applyAlignment="1" applyProtection="1">
      <alignment vertical="top"/>
      <protection/>
    </xf>
    <xf numFmtId="0" fontId="0" fillId="0" borderId="13" xfId="0" applyFill="1" applyBorder="1" applyAlignment="1">
      <alignment vertical="top" readingOrder="1"/>
    </xf>
    <xf numFmtId="0" fontId="0" fillId="0" borderId="13" xfId="0" applyFill="1" applyBorder="1" applyAlignment="1">
      <alignment horizontal="right" vertical="top" readingOrder="1"/>
    </xf>
    <xf numFmtId="187" fontId="0" fillId="0" borderId="20" xfId="0" applyNumberFormat="1" applyFont="1" applyFill="1" applyBorder="1" applyAlignment="1">
      <alignment vertical="top" wrapText="1" readingOrder="1"/>
    </xf>
    <xf numFmtId="0" fontId="0" fillId="0" borderId="20" xfId="0" applyFill="1" applyBorder="1" applyAlignment="1">
      <alignment vertical="top" wrapText="1" readingOrder="1"/>
    </xf>
    <xf numFmtId="49" fontId="0" fillId="0" borderId="20" xfId="0" applyNumberFormat="1" applyFont="1" applyFill="1" applyBorder="1" applyAlignment="1">
      <alignment horizontal="right" vertical="top" wrapText="1" readingOrder="1"/>
    </xf>
    <xf numFmtId="0" fontId="0" fillId="0" borderId="19" xfId="0" applyFont="1" applyFill="1" applyBorder="1" applyAlignment="1">
      <alignment vertical="top" wrapText="1" readingOrder="1"/>
    </xf>
    <xf numFmtId="189" fontId="0" fillId="0" borderId="20" xfId="54" applyNumberFormat="1" applyFont="1" applyFill="1" applyBorder="1" applyAlignment="1">
      <alignment vertical="top" wrapText="1" readingOrder="1"/>
    </xf>
    <xf numFmtId="0" fontId="0" fillId="0" borderId="19" xfId="0" applyFont="1" applyFill="1" applyBorder="1" applyAlignment="1">
      <alignment vertical="top" wrapText="1"/>
    </xf>
    <xf numFmtId="49" fontId="0" fillId="0" borderId="20" xfId="0" applyNumberFormat="1" applyFont="1" applyFill="1" applyBorder="1" applyAlignment="1">
      <alignment vertical="top" wrapText="1" readingOrder="1"/>
    </xf>
    <xf numFmtId="0" fontId="0" fillId="0" borderId="20" xfId="0" applyFont="1" applyFill="1" applyBorder="1" applyAlignment="1">
      <alignment vertical="top" wrapText="1" readingOrder="1"/>
    </xf>
    <xf numFmtId="189" fontId="0" fillId="0" borderId="20" xfId="54" applyNumberFormat="1" applyFont="1" applyFill="1" applyBorder="1" applyAlignment="1">
      <alignment vertical="top" wrapText="1" readingOrder="1"/>
    </xf>
    <xf numFmtId="0" fontId="0" fillId="0" borderId="0" xfId="0" applyFill="1" applyAlignment="1">
      <alignment horizontal="center" vertical="top" wrapText="1" readingOrder="1"/>
    </xf>
    <xf numFmtId="0" fontId="0" fillId="0" borderId="0" xfId="0" applyFont="1" applyFill="1" applyAlignment="1">
      <alignment horizontal="right" vertical="top" wrapText="1" readingOrder="1"/>
    </xf>
    <xf numFmtId="0" fontId="0" fillId="0" borderId="0" xfId="0" applyFill="1" applyAlignment="1">
      <alignment horizontal="right" vertical="top" wrapText="1" readingOrder="1"/>
    </xf>
    <xf numFmtId="0" fontId="0" fillId="0" borderId="0" xfId="0" applyFont="1" applyFill="1" applyAlignment="1">
      <alignment horizontal="left" vertical="top" wrapText="1" readingOrder="1"/>
    </xf>
    <xf numFmtId="0" fontId="0" fillId="0" borderId="0" xfId="0" applyFill="1" applyAlignment="1">
      <alignment horizontal="left" vertical="top" wrapText="1" readingOrder="1"/>
    </xf>
    <xf numFmtId="0" fontId="0" fillId="0" borderId="13" xfId="0" applyFill="1" applyBorder="1" applyAlignment="1">
      <alignment horizontal="left" vertical="top" wrapText="1" readingOrder="1"/>
    </xf>
    <xf numFmtId="189" fontId="0" fillId="0" borderId="13" xfId="54" applyNumberFormat="1" applyFont="1" applyFill="1" applyBorder="1" applyAlignment="1">
      <alignment horizontal="center" vertical="top" wrapText="1" readingOrder="1"/>
    </xf>
    <xf numFmtId="0" fontId="0" fillId="0" borderId="29" xfId="0" applyFill="1" applyBorder="1" applyAlignment="1">
      <alignment vertical="top" wrapText="1" readingOrder="1"/>
    </xf>
    <xf numFmtId="0" fontId="0" fillId="0" borderId="28" xfId="0" applyFill="1" applyBorder="1" applyAlignment="1">
      <alignment vertical="top" wrapText="1" readingOrder="1"/>
    </xf>
    <xf numFmtId="205" fontId="0" fillId="0" borderId="29" xfId="50" applyNumberFormat="1" applyFont="1" applyFill="1" applyBorder="1" applyAlignment="1">
      <alignment vertical="top" wrapText="1" readingOrder="1"/>
    </xf>
    <xf numFmtId="205" fontId="0" fillId="0" borderId="28" xfId="50" applyNumberFormat="1" applyFont="1" applyFill="1" applyBorder="1" applyAlignment="1">
      <alignment vertical="top" wrapText="1" readingOrder="1"/>
    </xf>
    <xf numFmtId="0" fontId="0" fillId="0" borderId="30" xfId="0" applyFill="1" applyBorder="1" applyAlignment="1">
      <alignment horizontal="center" vertical="top" wrapText="1" readingOrder="1"/>
    </xf>
    <xf numFmtId="0" fontId="0" fillId="0" borderId="31" xfId="0" applyFill="1" applyBorder="1" applyAlignment="1">
      <alignment horizontal="center" vertical="top" wrapText="1" readingOrder="1"/>
    </xf>
    <xf numFmtId="0" fontId="0" fillId="0" borderId="32" xfId="0" applyFill="1" applyBorder="1" applyAlignment="1">
      <alignment horizontal="center" vertical="top" wrapText="1" readingOrder="1"/>
    </xf>
    <xf numFmtId="0" fontId="0" fillId="0" borderId="33" xfId="0" applyFill="1" applyBorder="1" applyAlignment="1">
      <alignment vertical="top" wrapText="1" readingOrder="1"/>
    </xf>
    <xf numFmtId="0" fontId="0" fillId="0" borderId="34" xfId="0" applyFill="1" applyBorder="1" applyAlignment="1">
      <alignment vertical="top" wrapText="1" readingOrder="1"/>
    </xf>
    <xf numFmtId="0" fontId="0" fillId="0" borderId="35" xfId="0" applyFill="1" applyBorder="1" applyAlignment="1">
      <alignment vertical="top" wrapText="1" readingOrder="1"/>
    </xf>
    <xf numFmtId="0" fontId="0" fillId="0" borderId="36" xfId="0" applyFont="1" applyFill="1" applyBorder="1" applyAlignment="1">
      <alignment horizontal="left" vertical="top" wrapText="1" readingOrder="1"/>
    </xf>
    <xf numFmtId="0" fontId="0" fillId="0" borderId="37" xfId="0" applyFill="1" applyBorder="1" applyAlignment="1">
      <alignment horizontal="left" vertical="top" wrapText="1" readingOrder="1"/>
    </xf>
    <xf numFmtId="189" fontId="0" fillId="0" borderId="37" xfId="54" applyNumberFormat="1" applyFont="1" applyFill="1" applyBorder="1" applyAlignment="1">
      <alignment horizontal="center" vertical="top" wrapText="1" readingOrder="1"/>
    </xf>
    <xf numFmtId="189" fontId="0" fillId="0" borderId="37" xfId="54" applyNumberFormat="1" applyFont="1" applyFill="1" applyBorder="1" applyAlignment="1">
      <alignment horizontal="right" vertical="top" wrapText="1" readingOrder="1"/>
    </xf>
    <xf numFmtId="189" fontId="0" fillId="0" borderId="38" xfId="54" applyNumberFormat="1" applyFont="1" applyFill="1" applyBorder="1" applyAlignment="1">
      <alignment horizontal="right" vertical="top" wrapText="1" readingOrder="1"/>
    </xf>
    <xf numFmtId="0" fontId="0" fillId="0" borderId="36" xfId="0" applyFill="1" applyBorder="1" applyAlignment="1">
      <alignment horizontal="left" vertical="top" wrapText="1" readingOrder="1"/>
    </xf>
    <xf numFmtId="189" fontId="0" fillId="0" borderId="37" xfId="54" applyNumberFormat="1" applyFont="1" applyFill="1" applyBorder="1" applyAlignment="1">
      <alignment horizontal="right" vertical="top" wrapText="1" readingOrder="1"/>
    </xf>
    <xf numFmtId="189" fontId="0" fillId="0" borderId="38" xfId="54" applyNumberFormat="1" applyFont="1" applyFill="1" applyBorder="1" applyAlignment="1">
      <alignment horizontal="right" vertical="top" wrapText="1" readingOrder="1"/>
    </xf>
    <xf numFmtId="0" fontId="0" fillId="0" borderId="39" xfId="0" applyFill="1" applyBorder="1" applyAlignment="1">
      <alignment horizontal="left" vertical="top" wrapText="1" readingOrder="1"/>
    </xf>
    <xf numFmtId="0" fontId="0" fillId="0" borderId="21" xfId="0" applyFill="1" applyBorder="1" applyAlignment="1">
      <alignment horizontal="left" vertical="top" wrapText="1" readingOrder="1"/>
    </xf>
    <xf numFmtId="189" fontId="0" fillId="0" borderId="21" xfId="54" applyNumberFormat="1" applyFont="1" applyFill="1" applyBorder="1" applyAlignment="1">
      <alignment horizontal="right" vertical="top" wrapText="1" readingOrder="1"/>
    </xf>
    <xf numFmtId="189" fontId="0" fillId="0" borderId="21" xfId="54" applyNumberFormat="1" applyFont="1" applyFill="1" applyBorder="1" applyAlignment="1">
      <alignment horizontal="center" vertical="top" wrapText="1" readingOrder="1"/>
    </xf>
    <xf numFmtId="189" fontId="0" fillId="0" borderId="22" xfId="54" applyNumberFormat="1" applyFont="1" applyFill="1" applyBorder="1" applyAlignment="1">
      <alignment horizontal="center" vertical="top" wrapText="1" readingOrder="1"/>
    </xf>
    <xf numFmtId="0" fontId="0" fillId="0" borderId="39" xfId="0" applyFont="1" applyFill="1" applyBorder="1" applyAlignment="1">
      <alignment horizontal="left" vertical="top" wrapText="1" readingOrder="1"/>
    </xf>
    <xf numFmtId="189" fontId="0" fillId="0" borderId="21" xfId="54" applyNumberFormat="1" applyFont="1" applyFill="1" applyBorder="1" applyAlignment="1">
      <alignment horizontal="right" vertical="top" wrapText="1" readingOrder="1"/>
    </xf>
    <xf numFmtId="189" fontId="0" fillId="0" borderId="22" xfId="54" applyNumberFormat="1" applyFont="1" applyFill="1" applyBorder="1" applyAlignment="1">
      <alignment horizontal="right" vertical="top" wrapText="1" readingOrder="1"/>
    </xf>
    <xf numFmtId="0" fontId="0" fillId="0" borderId="40" xfId="0" applyFill="1" applyBorder="1" applyAlignment="1">
      <alignment horizontal="left" vertical="top" wrapText="1" readingOrder="1"/>
    </xf>
    <xf numFmtId="0" fontId="0" fillId="0" borderId="23" xfId="0" applyFill="1" applyBorder="1" applyAlignment="1">
      <alignment horizontal="left" vertical="top" wrapText="1" readingOrder="1"/>
    </xf>
    <xf numFmtId="189" fontId="0" fillId="0" borderId="23" xfId="54" applyNumberFormat="1" applyFont="1" applyFill="1" applyBorder="1" applyAlignment="1">
      <alignment horizontal="right" vertical="top" wrapText="1" readingOrder="1"/>
    </xf>
    <xf numFmtId="189" fontId="0" fillId="0" borderId="23" xfId="54" applyNumberFormat="1" applyFont="1" applyFill="1" applyBorder="1" applyAlignment="1">
      <alignment horizontal="center" vertical="top" wrapText="1" readingOrder="1"/>
    </xf>
    <xf numFmtId="189" fontId="0" fillId="0" borderId="24" xfId="54" applyNumberFormat="1" applyFont="1" applyFill="1" applyBorder="1" applyAlignment="1">
      <alignment horizontal="center" vertical="top" wrapText="1" readingOrder="1"/>
    </xf>
    <xf numFmtId="0" fontId="0" fillId="0" borderId="30" xfId="0" applyFill="1" applyBorder="1" applyAlignment="1">
      <alignment horizontal="left" vertical="top" wrapText="1" readingOrder="1"/>
    </xf>
    <xf numFmtId="0" fontId="0" fillId="0" borderId="31" xfId="0" applyFill="1" applyBorder="1" applyAlignment="1">
      <alignment horizontal="left" vertical="top" wrapText="1" readingOrder="1"/>
    </xf>
    <xf numFmtId="189" fontId="0" fillId="0" borderId="31" xfId="54" applyNumberFormat="1" applyFont="1" applyFill="1" applyBorder="1" applyAlignment="1">
      <alignment horizontal="right" vertical="top" wrapText="1" readingOrder="1"/>
    </xf>
    <xf numFmtId="189" fontId="0" fillId="0" borderId="32" xfId="54" applyNumberFormat="1" applyFont="1" applyFill="1" applyBorder="1" applyAlignment="1">
      <alignment horizontal="right" vertical="top" wrapText="1" readingOrder="1"/>
    </xf>
    <xf numFmtId="0" fontId="46" fillId="0" borderId="36" xfId="0" applyFont="1" applyFill="1" applyBorder="1" applyAlignment="1">
      <alignment horizontal="center" vertical="top" wrapText="1"/>
    </xf>
    <xf numFmtId="0" fontId="46" fillId="0" borderId="37" xfId="0" applyFont="1" applyFill="1" applyBorder="1" applyAlignment="1">
      <alignment horizontal="center" vertical="top" wrapText="1"/>
    </xf>
    <xf numFmtId="0" fontId="46" fillId="0" borderId="38" xfId="0" applyFont="1" applyFill="1" applyBorder="1" applyAlignment="1">
      <alignment horizontal="center" vertical="top" wrapText="1"/>
    </xf>
    <xf numFmtId="0" fontId="46" fillId="0" borderId="39" xfId="0" applyFont="1" applyFill="1" applyBorder="1" applyAlignment="1">
      <alignment horizontal="left" vertical="top" wrapText="1"/>
    </xf>
    <xf numFmtId="0" fontId="46" fillId="0" borderId="21" xfId="0" applyFont="1" applyFill="1" applyBorder="1" applyAlignment="1">
      <alignment horizontal="left" vertical="top" wrapText="1"/>
    </xf>
    <xf numFmtId="0" fontId="46" fillId="0" borderId="40" xfId="0" applyFont="1" applyFill="1" applyBorder="1" applyAlignment="1">
      <alignment horizontal="left" vertical="top" wrapText="1"/>
    </xf>
    <xf numFmtId="0" fontId="46" fillId="0" borderId="23" xfId="0" applyFont="1" applyFill="1" applyBorder="1" applyAlignment="1">
      <alignment horizontal="left" vertical="top"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Millares 2" xfId="52"/>
    <cellStyle name="Millares 3" xfId="53"/>
    <cellStyle name="Currency" xfId="54"/>
    <cellStyle name="Currency [0]" xfId="55"/>
    <cellStyle name="Moneda 2" xfId="56"/>
    <cellStyle name="Neutral" xfId="57"/>
    <cellStyle name="Normal 2" xfId="58"/>
    <cellStyle name="Normal 3"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6"/>
  <sheetViews>
    <sheetView zoomScalePageLayoutView="0" workbookViewId="0" topLeftCell="A13">
      <selection activeCell="A31" sqref="A31:IV31"/>
    </sheetView>
  </sheetViews>
  <sheetFormatPr defaultColWidth="11.421875" defaultRowHeight="12.75"/>
  <cols>
    <col min="1" max="2" width="11.7109375" style="4" customWidth="1"/>
    <col min="3" max="3" width="8.7109375" style="4" customWidth="1"/>
    <col min="4" max="4" width="3.8515625" style="4" customWidth="1"/>
    <col min="5" max="5" width="6.8515625" style="4" customWidth="1"/>
    <col min="6" max="6" width="5.7109375" style="4" customWidth="1"/>
    <col min="7" max="7" width="4.7109375" style="18" customWidth="1"/>
    <col min="8" max="8" width="15.8515625" style="4" customWidth="1"/>
    <col min="9" max="9" width="5.7109375" style="4" customWidth="1"/>
    <col min="10" max="10" width="5.8515625" style="4" customWidth="1"/>
    <col min="11" max="11" width="16.8515625" style="4" customWidth="1"/>
    <col min="12" max="12" width="12.8515625" style="4" customWidth="1"/>
    <col min="13" max="13" width="11.7109375" style="4" customWidth="1"/>
    <col min="14" max="14" width="10.8515625" style="4" customWidth="1"/>
    <col min="15" max="15" width="12.57421875" style="4" bestFit="1" customWidth="1"/>
    <col min="16" max="16" width="11.57421875" style="4" bestFit="1" customWidth="1"/>
    <col min="17" max="16384" width="11.421875" style="4" customWidth="1"/>
  </cols>
  <sheetData>
    <row r="1" spans="1:15" ht="12.75" customHeight="1">
      <c r="A1" s="72" t="s">
        <v>23</v>
      </c>
      <c r="B1" s="72"/>
      <c r="C1" s="72"/>
      <c r="D1" s="72"/>
      <c r="E1" s="72"/>
      <c r="F1" s="72"/>
      <c r="G1" s="72"/>
      <c r="H1" s="72"/>
      <c r="I1" s="72"/>
      <c r="J1" s="72"/>
      <c r="K1" s="72"/>
      <c r="L1" s="73" t="s">
        <v>105</v>
      </c>
      <c r="M1" s="74"/>
      <c r="N1" s="74"/>
      <c r="O1" s="27"/>
    </row>
    <row r="2" spans="1:15" ht="12.75">
      <c r="A2" s="72" t="s">
        <v>0</v>
      </c>
      <c r="B2" s="72"/>
      <c r="C2" s="72"/>
      <c r="D2" s="72"/>
      <c r="E2" s="72"/>
      <c r="F2" s="72"/>
      <c r="G2" s="72"/>
      <c r="H2" s="72"/>
      <c r="I2" s="72"/>
      <c r="J2" s="72"/>
      <c r="K2" s="72"/>
      <c r="L2" s="72"/>
      <c r="M2" s="72"/>
      <c r="N2" s="72"/>
      <c r="O2" s="27"/>
    </row>
    <row r="3" spans="1:15" ht="54" customHeight="1">
      <c r="A3" s="75" t="s">
        <v>24</v>
      </c>
      <c r="B3" s="76"/>
      <c r="C3" s="76"/>
      <c r="D3" s="76"/>
      <c r="E3" s="76"/>
      <c r="F3" s="76"/>
      <c r="G3" s="76"/>
      <c r="H3" s="76"/>
      <c r="I3" s="76"/>
      <c r="J3" s="76"/>
      <c r="K3" s="76"/>
      <c r="L3" s="76"/>
      <c r="M3" s="76"/>
      <c r="N3" s="76"/>
      <c r="O3" s="27"/>
    </row>
    <row r="5" spans="1:14" ht="27" customHeight="1" thickBot="1">
      <c r="A5" s="77" t="s">
        <v>25</v>
      </c>
      <c r="B5" s="77"/>
      <c r="C5" s="77"/>
      <c r="D5" s="77"/>
      <c r="E5" s="77"/>
      <c r="F5" s="77"/>
      <c r="G5" s="77"/>
      <c r="H5" s="77"/>
      <c r="I5" s="77"/>
      <c r="J5" s="77"/>
      <c r="K5" s="77"/>
      <c r="L5" s="78">
        <v>60203635</v>
      </c>
      <c r="M5" s="78"/>
      <c r="N5" s="78"/>
    </row>
    <row r="6" spans="1:14" ht="26.25" customHeight="1" thickBot="1">
      <c r="A6" s="79" t="s">
        <v>1</v>
      </c>
      <c r="B6" s="79" t="s">
        <v>2</v>
      </c>
      <c r="C6" s="79" t="s">
        <v>3</v>
      </c>
      <c r="D6" s="79" t="s">
        <v>4</v>
      </c>
      <c r="E6" s="79" t="s">
        <v>5</v>
      </c>
      <c r="F6" s="79" t="s">
        <v>6</v>
      </c>
      <c r="G6" s="81" t="s">
        <v>7</v>
      </c>
      <c r="H6" s="79" t="s">
        <v>8</v>
      </c>
      <c r="I6" s="79" t="s">
        <v>9</v>
      </c>
      <c r="J6" s="79" t="s">
        <v>10</v>
      </c>
      <c r="K6" s="79" t="s">
        <v>11</v>
      </c>
      <c r="L6" s="83" t="s">
        <v>12</v>
      </c>
      <c r="M6" s="84"/>
      <c r="N6" s="85"/>
    </row>
    <row r="7" spans="1:14" ht="77.25" thickBot="1">
      <c r="A7" s="80"/>
      <c r="B7" s="80"/>
      <c r="C7" s="80"/>
      <c r="D7" s="80"/>
      <c r="E7" s="80"/>
      <c r="F7" s="80"/>
      <c r="G7" s="82"/>
      <c r="H7" s="80"/>
      <c r="I7" s="80"/>
      <c r="J7" s="80"/>
      <c r="K7" s="80"/>
      <c r="L7" s="1" t="s">
        <v>13</v>
      </c>
      <c r="M7" s="1" t="s">
        <v>14</v>
      </c>
      <c r="N7" s="1" t="s">
        <v>15</v>
      </c>
    </row>
    <row r="8" spans="1:15" ht="38.25">
      <c r="A8" s="11">
        <v>42843</v>
      </c>
      <c r="B8" s="6">
        <v>3</v>
      </c>
      <c r="C8" s="11">
        <v>42852</v>
      </c>
      <c r="D8" s="6">
        <v>3</v>
      </c>
      <c r="E8" s="22" t="s">
        <v>62</v>
      </c>
      <c r="F8" s="13" t="s">
        <v>63</v>
      </c>
      <c r="G8" s="8"/>
      <c r="H8" s="12" t="s">
        <v>64</v>
      </c>
      <c r="I8" s="10" t="s">
        <v>65</v>
      </c>
      <c r="J8" s="7" t="s">
        <v>66</v>
      </c>
      <c r="K8" s="24" t="s">
        <v>67</v>
      </c>
      <c r="L8" s="47">
        <v>12353000</v>
      </c>
      <c r="M8" s="28"/>
      <c r="N8" s="29"/>
      <c r="O8" s="21"/>
    </row>
    <row r="9" spans="1:15" ht="38.25">
      <c r="A9" s="11">
        <v>42963</v>
      </c>
      <c r="B9" s="6">
        <v>5</v>
      </c>
      <c r="C9" s="11">
        <v>42972</v>
      </c>
      <c r="D9" s="6">
        <v>5</v>
      </c>
      <c r="E9" s="22" t="s">
        <v>62</v>
      </c>
      <c r="F9" s="13" t="s">
        <v>63</v>
      </c>
      <c r="G9" s="8"/>
      <c r="H9" s="12" t="s">
        <v>74</v>
      </c>
      <c r="I9" s="10" t="s">
        <v>75</v>
      </c>
      <c r="J9" s="7" t="s">
        <v>76</v>
      </c>
      <c r="K9" s="26" t="s">
        <v>67</v>
      </c>
      <c r="L9" s="54">
        <v>14050635</v>
      </c>
      <c r="M9" s="55"/>
      <c r="N9" s="9">
        <v>101965</v>
      </c>
      <c r="O9" s="21"/>
    </row>
    <row r="10" spans="1:15" ht="38.25">
      <c r="A10" s="11">
        <v>43027</v>
      </c>
      <c r="B10" s="6">
        <v>8</v>
      </c>
      <c r="C10" s="11">
        <v>43034</v>
      </c>
      <c r="D10" s="50">
        <v>8</v>
      </c>
      <c r="E10" s="22" t="s">
        <v>78</v>
      </c>
      <c r="F10" s="13" t="s">
        <v>63</v>
      </c>
      <c r="G10" s="8"/>
      <c r="H10" s="12" t="s">
        <v>79</v>
      </c>
      <c r="I10" s="10" t="s">
        <v>80</v>
      </c>
      <c r="J10" s="7" t="s">
        <v>81</v>
      </c>
      <c r="K10" s="26" t="s">
        <v>82</v>
      </c>
      <c r="L10" s="54">
        <v>13945548</v>
      </c>
      <c r="M10" s="8"/>
      <c r="N10" s="9"/>
      <c r="O10" s="21"/>
    </row>
    <row r="11" spans="1:15" ht="38.25">
      <c r="A11" s="49">
        <v>43048</v>
      </c>
      <c r="B11" s="50">
        <v>9</v>
      </c>
      <c r="C11" s="49">
        <v>43060</v>
      </c>
      <c r="D11" s="50">
        <v>9</v>
      </c>
      <c r="E11" s="22" t="s">
        <v>83</v>
      </c>
      <c r="F11" s="13" t="s">
        <v>63</v>
      </c>
      <c r="G11" s="45"/>
      <c r="H11" s="12" t="s">
        <v>84</v>
      </c>
      <c r="I11" s="52" t="s">
        <v>85</v>
      </c>
      <c r="J11" s="53" t="s">
        <v>86</v>
      </c>
      <c r="K11" s="13" t="s">
        <v>87</v>
      </c>
      <c r="L11" s="46">
        <v>3935000</v>
      </c>
      <c r="M11" s="45"/>
      <c r="N11" s="46"/>
      <c r="O11" s="21"/>
    </row>
    <row r="12" spans="1:15" ht="38.25">
      <c r="A12" s="49">
        <v>43017</v>
      </c>
      <c r="B12" s="50">
        <v>7</v>
      </c>
      <c r="C12" s="49">
        <v>43017</v>
      </c>
      <c r="D12" s="50">
        <v>7</v>
      </c>
      <c r="E12" s="22" t="s">
        <v>93</v>
      </c>
      <c r="F12" s="13" t="s">
        <v>63</v>
      </c>
      <c r="G12" s="45"/>
      <c r="H12" s="12" t="s">
        <v>94</v>
      </c>
      <c r="I12" s="52" t="s">
        <v>95</v>
      </c>
      <c r="J12" s="53"/>
      <c r="K12" s="13" t="s">
        <v>96</v>
      </c>
      <c r="L12" s="46">
        <v>3525234</v>
      </c>
      <c r="M12" s="45"/>
      <c r="N12" s="46"/>
      <c r="O12" s="21"/>
    </row>
    <row r="13" spans="1:15" ht="12.75">
      <c r="A13" s="49"/>
      <c r="B13" s="50"/>
      <c r="C13" s="49"/>
      <c r="D13" s="50"/>
      <c r="E13" s="22"/>
      <c r="F13" s="13"/>
      <c r="G13" s="45"/>
      <c r="H13" s="12"/>
      <c r="I13" s="52"/>
      <c r="J13" s="53"/>
      <c r="K13" s="13"/>
      <c r="L13" s="46"/>
      <c r="M13" s="45"/>
      <c r="N13" s="46"/>
      <c r="O13" s="21"/>
    </row>
    <row r="14" spans="1:15" ht="13.5" thickBot="1">
      <c r="A14" s="11"/>
      <c r="B14" s="6"/>
      <c r="C14" s="11"/>
      <c r="D14" s="6"/>
      <c r="E14" s="58"/>
      <c r="F14" s="26"/>
      <c r="G14" s="17"/>
      <c r="H14" s="42"/>
      <c r="I14" s="58"/>
      <c r="J14" s="7"/>
      <c r="K14" s="26"/>
      <c r="L14" s="6"/>
      <c r="M14" s="16"/>
      <c r="N14" s="15"/>
      <c r="O14" s="21" t="e">
        <f>#REF!/L5</f>
        <v>#REF!</v>
      </c>
    </row>
    <row r="15" spans="1:14" ht="13.5" thickBot="1">
      <c r="A15" s="86" t="s">
        <v>16</v>
      </c>
      <c r="B15" s="87"/>
      <c r="C15" s="87"/>
      <c r="D15" s="87"/>
      <c r="E15" s="87"/>
      <c r="F15" s="87"/>
      <c r="G15" s="87"/>
      <c r="H15" s="87"/>
      <c r="I15" s="87"/>
      <c r="J15" s="87"/>
      <c r="K15" s="88"/>
      <c r="L15" s="2">
        <f>SUM(L8:L14)</f>
        <v>47809417</v>
      </c>
      <c r="M15" s="2">
        <f>SUM(M8:M14)</f>
        <v>0</v>
      </c>
      <c r="N15" s="2">
        <f>SUM(N8:N14)</f>
        <v>101965</v>
      </c>
    </row>
    <row r="16" ht="12.75">
      <c r="L16" s="3"/>
    </row>
    <row r="17" spans="1:14" ht="12.75">
      <c r="A17" s="72" t="s">
        <v>33</v>
      </c>
      <c r="B17" s="72"/>
      <c r="C17" s="72"/>
      <c r="D17" s="72"/>
      <c r="E17" s="72"/>
      <c r="F17" s="72"/>
      <c r="G17" s="72"/>
      <c r="H17" s="72"/>
      <c r="I17" s="72"/>
      <c r="J17" s="72"/>
      <c r="K17" s="72"/>
      <c r="L17" s="72"/>
      <c r="M17" s="72"/>
      <c r="N17" s="72"/>
    </row>
    <row r="18" ht="13.5" thickBot="1"/>
    <row r="19" spans="1:14" ht="39.75" customHeight="1">
      <c r="A19" s="89" t="s">
        <v>52</v>
      </c>
      <c r="B19" s="90"/>
      <c r="C19" s="91"/>
      <c r="D19" s="91"/>
      <c r="E19" s="92">
        <v>19099767</v>
      </c>
      <c r="F19" s="93"/>
      <c r="H19" s="94" t="s">
        <v>20</v>
      </c>
      <c r="I19" s="90"/>
      <c r="J19" s="91"/>
      <c r="K19" s="91"/>
      <c r="L19" s="95">
        <f>L15+M15+N15</f>
        <v>47911382</v>
      </c>
      <c r="M19" s="96"/>
      <c r="N19" s="19"/>
    </row>
    <row r="20" spans="1:14" ht="39" customHeight="1">
      <c r="A20" s="102" t="s">
        <v>53</v>
      </c>
      <c r="B20" s="98"/>
      <c r="C20" s="100"/>
      <c r="D20" s="100"/>
      <c r="E20" s="103">
        <v>41103868</v>
      </c>
      <c r="F20" s="104"/>
      <c r="H20" s="97" t="s">
        <v>21</v>
      </c>
      <c r="I20" s="98"/>
      <c r="J20" s="99">
        <f>N15</f>
        <v>101965</v>
      </c>
      <c r="K20" s="99"/>
      <c r="L20" s="100"/>
      <c r="M20" s="101"/>
      <c r="N20" s="20"/>
    </row>
    <row r="21" spans="1:14" ht="40.5" customHeight="1" thickBot="1">
      <c r="A21" s="97" t="s">
        <v>17</v>
      </c>
      <c r="B21" s="98"/>
      <c r="C21" s="103">
        <f>L15</f>
        <v>47809417</v>
      </c>
      <c r="D21" s="103"/>
      <c r="E21" s="100"/>
      <c r="F21" s="101"/>
      <c r="H21" s="105" t="s">
        <v>22</v>
      </c>
      <c r="I21" s="106"/>
      <c r="J21" s="107">
        <f>L15+M15</f>
        <v>47809417</v>
      </c>
      <c r="K21" s="107"/>
      <c r="L21" s="108"/>
      <c r="M21" s="109"/>
      <c r="N21" s="20"/>
    </row>
    <row r="22" spans="1:14" ht="27.75" customHeight="1" thickBot="1">
      <c r="A22" s="105" t="s">
        <v>18</v>
      </c>
      <c r="B22" s="106"/>
      <c r="C22" s="107">
        <f>E19-C21+E20</f>
        <v>12394218</v>
      </c>
      <c r="D22" s="107"/>
      <c r="E22" s="108"/>
      <c r="F22" s="109"/>
      <c r="H22" s="19"/>
      <c r="I22" s="19"/>
      <c r="J22" s="20"/>
      <c r="K22" s="20"/>
      <c r="L22" s="20"/>
      <c r="M22" s="20"/>
      <c r="N22" s="19"/>
    </row>
    <row r="23" spans="3:14" ht="13.5" thickBot="1">
      <c r="C23" s="5"/>
      <c r="D23" s="5"/>
      <c r="E23" s="5"/>
      <c r="F23" s="5"/>
      <c r="H23" s="110" t="s">
        <v>19</v>
      </c>
      <c r="I23" s="111"/>
      <c r="J23" s="112">
        <f>SUM(J19:K21)</f>
        <v>47911382</v>
      </c>
      <c r="K23" s="112"/>
      <c r="L23" s="112">
        <f>SUM(L19:M21)</f>
        <v>47911382</v>
      </c>
      <c r="M23" s="113"/>
      <c r="N23" s="25"/>
    </row>
    <row r="24" spans="1:6" ht="13.5" thickBot="1">
      <c r="A24" s="110" t="s">
        <v>19</v>
      </c>
      <c r="B24" s="111"/>
      <c r="C24" s="112">
        <f>SUM(C19:D22)</f>
        <v>60203635</v>
      </c>
      <c r="D24" s="112"/>
      <c r="E24" s="112">
        <f>SUM(E19:F22)</f>
        <v>60203635</v>
      </c>
      <c r="F24" s="113"/>
    </row>
    <row r="31" spans="1:14" s="30" customFormat="1" ht="13.5" thickBot="1">
      <c r="A31" s="61"/>
      <c r="B31" s="14"/>
      <c r="C31" s="14"/>
      <c r="D31" s="14"/>
      <c r="E31" s="4"/>
      <c r="F31" s="4"/>
      <c r="G31" s="18"/>
      <c r="L31" s="14"/>
      <c r="M31" s="14"/>
      <c r="N31" s="62"/>
    </row>
    <row r="32" spans="1:14" s="30" customFormat="1" ht="12.75">
      <c r="A32" s="30" t="s">
        <v>26</v>
      </c>
      <c r="G32" s="31"/>
      <c r="N32" s="32" t="s">
        <v>28</v>
      </c>
    </row>
    <row r="33" spans="1:7" ht="12.75">
      <c r="A33" s="30" t="s">
        <v>27</v>
      </c>
      <c r="B33" s="30"/>
      <c r="C33" s="30"/>
      <c r="D33" s="30"/>
      <c r="E33" s="30"/>
      <c r="F33" s="30"/>
      <c r="G33" s="31"/>
    </row>
    <row r="34" spans="1:7" s="30" customFormat="1" ht="12.75">
      <c r="A34" s="4"/>
      <c r="B34" s="4"/>
      <c r="C34" s="4"/>
      <c r="D34" s="4"/>
      <c r="E34" s="4"/>
      <c r="F34" s="4"/>
      <c r="G34" s="18"/>
    </row>
    <row r="35" spans="1:7" s="30" customFormat="1" ht="12.75">
      <c r="A35" s="30" t="s">
        <v>29</v>
      </c>
      <c r="B35" s="30" t="s">
        <v>30</v>
      </c>
      <c r="G35" s="31"/>
    </row>
    <row r="36" spans="1:7" ht="12.75">
      <c r="A36" s="30" t="s">
        <v>31</v>
      </c>
      <c r="B36" s="30" t="s">
        <v>32</v>
      </c>
      <c r="C36" s="30"/>
      <c r="D36" s="30"/>
      <c r="E36" s="30"/>
      <c r="F36" s="30"/>
      <c r="G36" s="31"/>
    </row>
  </sheetData>
  <sheetProtection/>
  <mergeCells count="47">
    <mergeCell ref="A24:B24"/>
    <mergeCell ref="C24:D24"/>
    <mergeCell ref="E24:F24"/>
    <mergeCell ref="H23:I23"/>
    <mergeCell ref="J23:K23"/>
    <mergeCell ref="L23:M23"/>
    <mergeCell ref="A22:B22"/>
    <mergeCell ref="C22:D22"/>
    <mergeCell ref="E22:F22"/>
    <mergeCell ref="H21:I21"/>
    <mergeCell ref="J21:K21"/>
    <mergeCell ref="L21:M21"/>
    <mergeCell ref="A21:B21"/>
    <mergeCell ref="C21:D21"/>
    <mergeCell ref="E21:F21"/>
    <mergeCell ref="H20:I20"/>
    <mergeCell ref="J20:K20"/>
    <mergeCell ref="L20:M20"/>
    <mergeCell ref="A20:B20"/>
    <mergeCell ref="C20:D20"/>
    <mergeCell ref="E20:F20"/>
    <mergeCell ref="A15:K15"/>
    <mergeCell ref="A19:B19"/>
    <mergeCell ref="C19:D19"/>
    <mergeCell ref="E19:F19"/>
    <mergeCell ref="H19:I19"/>
    <mergeCell ref="J19:K19"/>
    <mergeCell ref="A17:N17"/>
    <mergeCell ref="L19:M19"/>
    <mergeCell ref="G6:G7"/>
    <mergeCell ref="H6:H7"/>
    <mergeCell ref="I6:I7"/>
    <mergeCell ref="J6:J7"/>
    <mergeCell ref="K6:K7"/>
    <mergeCell ref="L6:N6"/>
    <mergeCell ref="A6:A7"/>
    <mergeCell ref="B6:B7"/>
    <mergeCell ref="C6:C7"/>
    <mergeCell ref="D6:D7"/>
    <mergeCell ref="E6:E7"/>
    <mergeCell ref="F6:F7"/>
    <mergeCell ref="A1:K1"/>
    <mergeCell ref="L1:N1"/>
    <mergeCell ref="A2:N2"/>
    <mergeCell ref="A3:N3"/>
    <mergeCell ref="A5:K5"/>
    <mergeCell ref="L5:N5"/>
  </mergeCells>
  <printOptions/>
  <pageMargins left="0.3937007874015748" right="0.3937007874015748" top="0.3937007874015748" bottom="0.3937007874015748" header="0.31496062992125984"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48"/>
  <sheetViews>
    <sheetView zoomScalePageLayoutView="0" workbookViewId="0" topLeftCell="A16">
      <selection activeCell="A43" sqref="A43:IV43"/>
    </sheetView>
  </sheetViews>
  <sheetFormatPr defaultColWidth="11.421875" defaultRowHeight="12.75"/>
  <cols>
    <col min="1" max="1" width="13.8515625" style="4" customWidth="1"/>
    <col min="2" max="3" width="12.8515625" style="4" customWidth="1"/>
    <col min="4" max="4" width="8.8515625" style="4" customWidth="1"/>
    <col min="5" max="5" width="12.8515625" style="4" customWidth="1"/>
    <col min="6" max="6" width="5.7109375" style="4" customWidth="1"/>
    <col min="7" max="7" width="4.7109375" style="18" customWidth="1"/>
    <col min="8" max="8" width="11.7109375" style="4" customWidth="1"/>
    <col min="9" max="9" width="3.7109375" style="4" customWidth="1"/>
    <col min="10" max="10" width="6.7109375" style="4" customWidth="1"/>
    <col min="11" max="11" width="14.7109375" style="4" customWidth="1"/>
    <col min="12" max="12" width="6.7109375" style="4" customWidth="1"/>
    <col min="13" max="13" width="12.7109375" style="4" customWidth="1"/>
    <col min="14" max="14" width="11.8515625" style="4" customWidth="1"/>
    <col min="15" max="15" width="12.57421875" style="4" bestFit="1" customWidth="1"/>
    <col min="16" max="16" width="11.57421875" style="4" bestFit="1" customWidth="1"/>
    <col min="17" max="16384" width="11.421875" style="4" customWidth="1"/>
  </cols>
  <sheetData>
    <row r="1" spans="1:15" ht="12.75">
      <c r="A1" s="72" t="s">
        <v>23</v>
      </c>
      <c r="B1" s="72"/>
      <c r="C1" s="72"/>
      <c r="D1" s="72"/>
      <c r="E1" s="72"/>
      <c r="F1" s="72"/>
      <c r="G1" s="72"/>
      <c r="H1" s="72"/>
      <c r="I1" s="72"/>
      <c r="J1" s="72"/>
      <c r="K1" s="72"/>
      <c r="L1" s="73" t="s">
        <v>105</v>
      </c>
      <c r="M1" s="74"/>
      <c r="N1" s="74"/>
      <c r="O1" s="27"/>
    </row>
    <row r="2" spans="1:15" ht="12.75">
      <c r="A2" s="72" t="s">
        <v>0</v>
      </c>
      <c r="B2" s="72"/>
      <c r="C2" s="72"/>
      <c r="D2" s="72"/>
      <c r="E2" s="72"/>
      <c r="F2" s="72"/>
      <c r="G2" s="72"/>
      <c r="H2" s="72"/>
      <c r="I2" s="72"/>
      <c r="J2" s="72"/>
      <c r="K2" s="72"/>
      <c r="L2" s="72"/>
      <c r="M2" s="72"/>
      <c r="N2" s="72"/>
      <c r="O2" s="27"/>
    </row>
    <row r="3" spans="1:15" ht="55.5" customHeight="1">
      <c r="A3" s="75" t="s">
        <v>77</v>
      </c>
      <c r="B3" s="76"/>
      <c r="C3" s="76"/>
      <c r="D3" s="76"/>
      <c r="E3" s="76"/>
      <c r="F3" s="76"/>
      <c r="G3" s="76"/>
      <c r="H3" s="76"/>
      <c r="I3" s="76"/>
      <c r="J3" s="76"/>
      <c r="K3" s="76"/>
      <c r="L3" s="76"/>
      <c r="M3" s="76"/>
      <c r="N3" s="76"/>
      <c r="O3" s="27"/>
    </row>
    <row r="5" spans="1:14" ht="13.5" thickBot="1">
      <c r="A5" s="77" t="s">
        <v>34</v>
      </c>
      <c r="B5" s="77"/>
      <c r="C5" s="77"/>
      <c r="D5" s="77"/>
      <c r="E5" s="77"/>
      <c r="F5" s="77"/>
      <c r="G5" s="77"/>
      <c r="H5" s="77"/>
      <c r="I5" s="77"/>
      <c r="J5" s="77"/>
      <c r="K5" s="77"/>
      <c r="L5" s="78">
        <f>16145000+17378000</f>
        <v>33523000</v>
      </c>
      <c r="M5" s="78"/>
      <c r="N5" s="78"/>
    </row>
    <row r="6" spans="1:14" ht="25.5" customHeight="1" thickBot="1">
      <c r="A6" s="79" t="s">
        <v>1</v>
      </c>
      <c r="B6" s="79" t="s">
        <v>2</v>
      </c>
      <c r="C6" s="79" t="s">
        <v>3</v>
      </c>
      <c r="D6" s="79" t="s">
        <v>4</v>
      </c>
      <c r="E6" s="79" t="s">
        <v>5</v>
      </c>
      <c r="F6" s="79" t="s">
        <v>6</v>
      </c>
      <c r="G6" s="81" t="s">
        <v>7</v>
      </c>
      <c r="H6" s="79" t="s">
        <v>8</v>
      </c>
      <c r="I6" s="79" t="s">
        <v>9</v>
      </c>
      <c r="J6" s="79" t="s">
        <v>10</v>
      </c>
      <c r="K6" s="79" t="s">
        <v>11</v>
      </c>
      <c r="L6" s="83" t="s">
        <v>12</v>
      </c>
      <c r="M6" s="84"/>
      <c r="N6" s="85"/>
    </row>
    <row r="7" spans="1:14" ht="64.5" thickBot="1">
      <c r="A7" s="80"/>
      <c r="B7" s="80"/>
      <c r="C7" s="80"/>
      <c r="D7" s="80"/>
      <c r="E7" s="80"/>
      <c r="F7" s="80"/>
      <c r="G7" s="82"/>
      <c r="H7" s="80"/>
      <c r="I7" s="80"/>
      <c r="J7" s="80"/>
      <c r="K7" s="80"/>
      <c r="L7" s="1" t="s">
        <v>13</v>
      </c>
      <c r="M7" s="1" t="s">
        <v>14</v>
      </c>
      <c r="N7" s="1" t="s">
        <v>15</v>
      </c>
    </row>
    <row r="8" spans="1:15" ht="51">
      <c r="A8" s="11">
        <v>42790</v>
      </c>
      <c r="B8" s="6">
        <v>1</v>
      </c>
      <c r="C8" s="11">
        <v>42797</v>
      </c>
      <c r="D8" s="6">
        <v>1</v>
      </c>
      <c r="E8" s="43" t="s">
        <v>68</v>
      </c>
      <c r="F8" s="13"/>
      <c r="G8" s="41"/>
      <c r="H8" s="12" t="s">
        <v>54</v>
      </c>
      <c r="I8" s="10" t="s">
        <v>55</v>
      </c>
      <c r="J8" s="7" t="s">
        <v>60</v>
      </c>
      <c r="K8" s="13" t="s">
        <v>56</v>
      </c>
      <c r="L8" s="29"/>
      <c r="M8" s="59">
        <f>4275000/4*4</f>
        <v>4275000</v>
      </c>
      <c r="N8" s="29">
        <f>1425000/4*4</f>
        <v>1425000</v>
      </c>
      <c r="O8" s="21"/>
    </row>
    <row r="9" spans="1:15" ht="51">
      <c r="A9" s="11">
        <v>42790</v>
      </c>
      <c r="B9" s="6">
        <v>2</v>
      </c>
      <c r="C9" s="11">
        <v>42797</v>
      </c>
      <c r="D9" s="6">
        <v>2</v>
      </c>
      <c r="E9" s="43" t="s">
        <v>68</v>
      </c>
      <c r="F9" s="13"/>
      <c r="G9" s="41"/>
      <c r="H9" s="12" t="s">
        <v>57</v>
      </c>
      <c r="I9" s="10" t="s">
        <v>58</v>
      </c>
      <c r="J9" s="7" t="s">
        <v>59</v>
      </c>
      <c r="K9" s="13" t="s">
        <v>61</v>
      </c>
      <c r="L9" s="9"/>
      <c r="M9" s="60">
        <f>4275000/4*4</f>
        <v>4275000</v>
      </c>
      <c r="N9" s="9">
        <f>1425000/4*4</f>
        <v>1425000</v>
      </c>
      <c r="O9" s="21"/>
    </row>
    <row r="10" spans="1:15" ht="63.75">
      <c r="A10" s="49">
        <v>42963</v>
      </c>
      <c r="B10" s="50">
        <v>4</v>
      </c>
      <c r="C10" s="49">
        <v>42971</v>
      </c>
      <c r="D10" s="50">
        <v>4</v>
      </c>
      <c r="E10" s="22" t="s">
        <v>69</v>
      </c>
      <c r="F10" s="13"/>
      <c r="G10" s="51"/>
      <c r="H10" s="12" t="s">
        <v>70</v>
      </c>
      <c r="I10" s="52" t="s">
        <v>71</v>
      </c>
      <c r="J10" s="53" t="s">
        <v>72</v>
      </c>
      <c r="K10" s="13" t="s">
        <v>73</v>
      </c>
      <c r="L10" s="46"/>
      <c r="M10" s="45">
        <v>1000000</v>
      </c>
      <c r="N10" s="46"/>
      <c r="O10" s="21"/>
    </row>
    <row r="11" spans="1:15" ht="63.75">
      <c r="A11" s="11">
        <v>43065</v>
      </c>
      <c r="B11" s="6">
        <v>11</v>
      </c>
      <c r="C11" s="11">
        <v>43073</v>
      </c>
      <c r="D11" s="50">
        <v>11</v>
      </c>
      <c r="E11" s="22" t="s">
        <v>88</v>
      </c>
      <c r="F11" s="13"/>
      <c r="G11" s="51"/>
      <c r="H11" s="12" t="s">
        <v>89</v>
      </c>
      <c r="I11" s="52" t="s">
        <v>90</v>
      </c>
      <c r="J11" s="53" t="s">
        <v>91</v>
      </c>
      <c r="K11" s="56" t="s">
        <v>92</v>
      </c>
      <c r="L11" s="46"/>
      <c r="M11" s="45">
        <v>4450000</v>
      </c>
      <c r="N11" s="46"/>
      <c r="O11" s="21"/>
    </row>
    <row r="12" spans="1:15" ht="12.75">
      <c r="A12" s="11"/>
      <c r="B12" s="6"/>
      <c r="C12" s="11"/>
      <c r="D12" s="6"/>
      <c r="E12" s="48"/>
      <c r="F12" s="26"/>
      <c r="G12" s="41"/>
      <c r="H12" s="42"/>
      <c r="I12" s="44"/>
      <c r="J12" s="7"/>
      <c r="K12" s="57"/>
      <c r="L12" s="9"/>
      <c r="M12" s="8"/>
      <c r="N12" s="9"/>
      <c r="O12" s="21"/>
    </row>
    <row r="13" spans="1:15" ht="13.5" thickBot="1">
      <c r="A13" s="11"/>
      <c r="B13" s="6"/>
      <c r="C13" s="11"/>
      <c r="D13" s="6"/>
      <c r="E13" s="23"/>
      <c r="F13" s="13"/>
      <c r="G13" s="17"/>
      <c r="H13" s="12"/>
      <c r="I13" s="23"/>
      <c r="J13" s="7"/>
      <c r="K13" s="26"/>
      <c r="L13" s="9"/>
      <c r="M13" s="16"/>
      <c r="N13" s="15"/>
      <c r="O13" s="21" t="e">
        <f>#REF!/L5</f>
        <v>#REF!</v>
      </c>
    </row>
    <row r="14" spans="1:14" ht="13.5" thickBot="1">
      <c r="A14" s="86" t="s">
        <v>16</v>
      </c>
      <c r="B14" s="87"/>
      <c r="C14" s="87"/>
      <c r="D14" s="87"/>
      <c r="E14" s="87"/>
      <c r="F14" s="87"/>
      <c r="G14" s="87"/>
      <c r="H14" s="87"/>
      <c r="I14" s="87"/>
      <c r="J14" s="87"/>
      <c r="K14" s="88"/>
      <c r="L14" s="2">
        <f>SUM(L8:L13)</f>
        <v>0</v>
      </c>
      <c r="M14" s="2">
        <f>SUM(M8:M13)</f>
        <v>14000000</v>
      </c>
      <c r="N14" s="2">
        <f>SUM(N8:N13)</f>
        <v>2850000</v>
      </c>
    </row>
    <row r="15" ht="12.75">
      <c r="L15" s="3"/>
    </row>
    <row r="16" spans="1:14" ht="12.75">
      <c r="A16" s="72" t="s">
        <v>35</v>
      </c>
      <c r="B16" s="72"/>
      <c r="C16" s="72"/>
      <c r="D16" s="72"/>
      <c r="E16" s="72"/>
      <c r="F16" s="72"/>
      <c r="G16" s="72"/>
      <c r="H16" s="72"/>
      <c r="I16" s="72"/>
      <c r="J16" s="72"/>
      <c r="K16" s="72"/>
      <c r="L16" s="72"/>
      <c r="M16" s="72"/>
      <c r="N16" s="72"/>
    </row>
    <row r="17" ht="13.5" thickBot="1"/>
    <row r="18" spans="1:14" ht="37.5" customHeight="1">
      <c r="A18" s="89" t="s">
        <v>52</v>
      </c>
      <c r="B18" s="90"/>
      <c r="C18" s="91"/>
      <c r="D18" s="91"/>
      <c r="E18" s="92">
        <v>16145000</v>
      </c>
      <c r="F18" s="93"/>
      <c r="H18" s="94" t="s">
        <v>20</v>
      </c>
      <c r="I18" s="90"/>
      <c r="J18" s="91"/>
      <c r="K18" s="91"/>
      <c r="L18" s="95">
        <f>L14+M14+N14</f>
        <v>16850000</v>
      </c>
      <c r="M18" s="96"/>
      <c r="N18" s="19"/>
    </row>
    <row r="19" spans="1:14" ht="39.75" customHeight="1">
      <c r="A19" s="102" t="s">
        <v>53</v>
      </c>
      <c r="B19" s="98"/>
      <c r="C19" s="100"/>
      <c r="D19" s="100"/>
      <c r="E19" s="103">
        <v>17378000</v>
      </c>
      <c r="F19" s="104"/>
      <c r="H19" s="97" t="s">
        <v>21</v>
      </c>
      <c r="I19" s="98"/>
      <c r="J19" s="99">
        <f>N14</f>
        <v>2850000</v>
      </c>
      <c r="K19" s="99"/>
      <c r="L19" s="100"/>
      <c r="M19" s="101"/>
      <c r="N19" s="20"/>
    </row>
    <row r="20" spans="1:14" ht="50.25" customHeight="1" thickBot="1">
      <c r="A20" s="97" t="s">
        <v>17</v>
      </c>
      <c r="B20" s="98"/>
      <c r="C20" s="103">
        <f>M14</f>
        <v>14000000</v>
      </c>
      <c r="D20" s="103"/>
      <c r="E20" s="100"/>
      <c r="F20" s="101"/>
      <c r="H20" s="105" t="s">
        <v>22</v>
      </c>
      <c r="I20" s="106"/>
      <c r="J20" s="107">
        <f>L14+M14</f>
        <v>14000000</v>
      </c>
      <c r="K20" s="107"/>
      <c r="L20" s="108"/>
      <c r="M20" s="109"/>
      <c r="N20" s="20"/>
    </row>
    <row r="21" spans="1:14" ht="28.5" customHeight="1" thickBot="1">
      <c r="A21" s="105" t="s">
        <v>18</v>
      </c>
      <c r="B21" s="106"/>
      <c r="C21" s="107">
        <f>E18-C20+E19</f>
        <v>19523000</v>
      </c>
      <c r="D21" s="107"/>
      <c r="E21" s="108"/>
      <c r="F21" s="109"/>
      <c r="H21" s="19"/>
      <c r="I21" s="19"/>
      <c r="J21" s="20"/>
      <c r="K21" s="20"/>
      <c r="L21" s="20"/>
      <c r="M21" s="20"/>
      <c r="N21" s="19"/>
    </row>
    <row r="22" spans="3:14" ht="27" customHeight="1" thickBot="1">
      <c r="C22" s="5"/>
      <c r="D22" s="5"/>
      <c r="E22" s="5"/>
      <c r="F22" s="5"/>
      <c r="H22" s="110" t="s">
        <v>19</v>
      </c>
      <c r="I22" s="111"/>
      <c r="J22" s="112">
        <f>SUM(J18:K20)</f>
        <v>16850000</v>
      </c>
      <c r="K22" s="112"/>
      <c r="L22" s="112">
        <f>SUM(L18:M20)</f>
        <v>16850000</v>
      </c>
      <c r="M22" s="113"/>
      <c r="N22" s="25"/>
    </row>
    <row r="23" spans="1:6" ht="13.5" thickBot="1">
      <c r="A23" s="110" t="s">
        <v>19</v>
      </c>
      <c r="B23" s="111"/>
      <c r="C23" s="112">
        <f>SUM(C18:D21)</f>
        <v>33523000</v>
      </c>
      <c r="D23" s="112"/>
      <c r="E23" s="112">
        <f>SUM(E18:F21)</f>
        <v>33523000</v>
      </c>
      <c r="F23" s="113"/>
    </row>
    <row r="25" ht="13.5" thickBot="1"/>
    <row r="26" spans="1:5" ht="12.75">
      <c r="A26" s="114" t="s">
        <v>36</v>
      </c>
      <c r="B26" s="115"/>
      <c r="C26" s="115"/>
      <c r="D26" s="115"/>
      <c r="E26" s="116"/>
    </row>
    <row r="27" spans="1:5" ht="51">
      <c r="A27" s="117" t="s">
        <v>6</v>
      </c>
      <c r="B27" s="118"/>
      <c r="C27" s="33" t="s">
        <v>37</v>
      </c>
      <c r="D27" s="33" t="s">
        <v>38</v>
      </c>
      <c r="E27" s="34" t="s">
        <v>39</v>
      </c>
    </row>
    <row r="28" spans="1:5" ht="12.75">
      <c r="A28" s="117" t="s">
        <v>41</v>
      </c>
      <c r="B28" s="118"/>
      <c r="C28" s="35">
        <f>11255500+11678000</f>
        <v>22933500</v>
      </c>
      <c r="D28" s="36">
        <f aca="true" t="shared" si="0" ref="D28:D38">C28/$C$39</f>
        <v>0.6841124004414879</v>
      </c>
      <c r="E28" s="37">
        <f>$M$14*D28</f>
        <v>9577573.60618083</v>
      </c>
    </row>
    <row r="29" spans="1:5" ht="24" customHeight="1">
      <c r="A29" s="117" t="s">
        <v>42</v>
      </c>
      <c r="B29" s="118"/>
      <c r="C29" s="35">
        <f>260000+260000</f>
        <v>520000</v>
      </c>
      <c r="D29" s="36">
        <f t="shared" si="0"/>
        <v>0.015511738209587447</v>
      </c>
      <c r="E29" s="37">
        <f aca="true" t="shared" si="1" ref="E29:E38">$M$14*D29</f>
        <v>217164.33493422426</v>
      </c>
    </row>
    <row r="30" spans="1:5" ht="12.75">
      <c r="A30" s="117" t="s">
        <v>43</v>
      </c>
      <c r="B30" s="118"/>
      <c r="C30" s="35">
        <f>234000+234000</f>
        <v>468000</v>
      </c>
      <c r="D30" s="36">
        <f t="shared" si="0"/>
        <v>0.013960564388628702</v>
      </c>
      <c r="E30" s="37">
        <f t="shared" si="1"/>
        <v>195447.90144080183</v>
      </c>
    </row>
    <row r="31" spans="1:5" ht="12.75">
      <c r="A31" s="117" t="s">
        <v>44</v>
      </c>
      <c r="B31" s="118"/>
      <c r="C31" s="35">
        <f>208000+416000</f>
        <v>624000</v>
      </c>
      <c r="D31" s="36">
        <f t="shared" si="0"/>
        <v>0.01861408585150494</v>
      </c>
      <c r="E31" s="37">
        <f t="shared" si="1"/>
        <v>260597.20192106915</v>
      </c>
    </row>
    <row r="32" spans="1:5" ht="26.25" customHeight="1">
      <c r="A32" s="117" t="s">
        <v>45</v>
      </c>
      <c r="B32" s="118"/>
      <c r="C32" s="35">
        <f>338000+546000</f>
        <v>884000</v>
      </c>
      <c r="D32" s="36">
        <f t="shared" si="0"/>
        <v>0.02636995495629866</v>
      </c>
      <c r="E32" s="37">
        <f t="shared" si="1"/>
        <v>369179.36938818125</v>
      </c>
    </row>
    <row r="33" spans="1:5" ht="12.75">
      <c r="A33" s="117" t="s">
        <v>46</v>
      </c>
      <c r="B33" s="118"/>
      <c r="C33" s="35">
        <f>312000+312000</f>
        <v>624000</v>
      </c>
      <c r="D33" s="36">
        <f t="shared" si="0"/>
        <v>0.01861408585150494</v>
      </c>
      <c r="E33" s="37">
        <f t="shared" si="1"/>
        <v>260597.20192106915</v>
      </c>
    </row>
    <row r="34" spans="1:5" ht="12.75">
      <c r="A34" s="117" t="s">
        <v>47</v>
      </c>
      <c r="B34" s="118"/>
      <c r="C34" s="35">
        <f>312000+416000</f>
        <v>728000</v>
      </c>
      <c r="D34" s="36">
        <f t="shared" si="0"/>
        <v>0.021716433493422425</v>
      </c>
      <c r="E34" s="37">
        <f t="shared" si="1"/>
        <v>304030.0689079139</v>
      </c>
    </row>
    <row r="35" spans="1:5" ht="12.75">
      <c r="A35" s="117" t="s">
        <v>48</v>
      </c>
      <c r="B35" s="118"/>
      <c r="C35" s="35">
        <f>1501000+1629500</f>
        <v>3130500</v>
      </c>
      <c r="D35" s="36">
        <f t="shared" si="0"/>
        <v>0.0933836470482952</v>
      </c>
      <c r="E35" s="37">
        <f t="shared" si="1"/>
        <v>1307371.058676133</v>
      </c>
    </row>
    <row r="36" spans="1:5" ht="12.75">
      <c r="A36" s="117" t="s">
        <v>49</v>
      </c>
      <c r="B36" s="118"/>
      <c r="C36" s="35">
        <f>416000+390000</f>
        <v>806000</v>
      </c>
      <c r="D36" s="36">
        <f t="shared" si="0"/>
        <v>0.024043194224860544</v>
      </c>
      <c r="E36" s="37">
        <f t="shared" si="1"/>
        <v>336604.7191480476</v>
      </c>
    </row>
    <row r="37" spans="1:5" ht="12.75">
      <c r="A37" s="117" t="s">
        <v>51</v>
      </c>
      <c r="B37" s="118"/>
      <c r="C37" s="35">
        <f>1204500+1288500</f>
        <v>2493000</v>
      </c>
      <c r="D37" s="36">
        <f t="shared" si="0"/>
        <v>0.07436685260865675</v>
      </c>
      <c r="E37" s="37">
        <f t="shared" si="1"/>
        <v>1041135.9365211944</v>
      </c>
    </row>
    <row r="38" spans="1:5" ht="12.75">
      <c r="A38" s="117" t="s">
        <v>50</v>
      </c>
      <c r="B38" s="118"/>
      <c r="C38" s="35">
        <f>104000+208000</f>
        <v>312000</v>
      </c>
      <c r="D38" s="36">
        <f t="shared" si="0"/>
        <v>0.00930704292575247</v>
      </c>
      <c r="E38" s="37">
        <f t="shared" si="1"/>
        <v>130298.60096053458</v>
      </c>
    </row>
    <row r="39" spans="1:5" ht="13.5" thickBot="1">
      <c r="A39" s="119" t="s">
        <v>40</v>
      </c>
      <c r="B39" s="120"/>
      <c r="C39" s="38">
        <f>SUM(C28:C38)</f>
        <v>33523000</v>
      </c>
      <c r="D39" s="40">
        <f>SUM(D28:D38)</f>
        <v>0.9999999999999999</v>
      </c>
      <c r="E39" s="39">
        <f>SUM(E28:E38)</f>
        <v>14000000</v>
      </c>
    </row>
    <row r="43" spans="1:14" s="30" customFormat="1" ht="13.5" thickBot="1">
      <c r="A43" s="61"/>
      <c r="B43" s="14"/>
      <c r="C43" s="14"/>
      <c r="D43" s="14"/>
      <c r="E43" s="4"/>
      <c r="F43" s="4"/>
      <c r="G43" s="18"/>
      <c r="L43" s="14"/>
      <c r="M43" s="14"/>
      <c r="N43" s="62"/>
    </row>
    <row r="44" spans="1:14" s="30" customFormat="1" ht="12.75">
      <c r="A44" s="30" t="s">
        <v>26</v>
      </c>
      <c r="G44" s="31"/>
      <c r="N44" s="32" t="s">
        <v>28</v>
      </c>
    </row>
    <row r="45" spans="1:7" ht="12.75">
      <c r="A45" s="30" t="s">
        <v>27</v>
      </c>
      <c r="B45" s="30"/>
      <c r="C45" s="30"/>
      <c r="D45" s="30"/>
      <c r="E45" s="30"/>
      <c r="F45" s="30"/>
      <c r="G45" s="31"/>
    </row>
    <row r="46" spans="1:7" s="30" customFormat="1" ht="12.75">
      <c r="A46" s="4"/>
      <c r="B46" s="4"/>
      <c r="C46" s="4"/>
      <c r="D46" s="4"/>
      <c r="E46" s="4"/>
      <c r="F46" s="4"/>
      <c r="G46" s="18"/>
    </row>
    <row r="47" spans="1:7" s="30" customFormat="1" ht="12.75">
      <c r="A47" s="30" t="s">
        <v>29</v>
      </c>
      <c r="B47" s="30" t="s">
        <v>30</v>
      </c>
      <c r="G47" s="31"/>
    </row>
    <row r="48" spans="1:7" ht="12.75">
      <c r="A48" s="30" t="s">
        <v>31</v>
      </c>
      <c r="B48" s="30" t="s">
        <v>32</v>
      </c>
      <c r="C48" s="30"/>
      <c r="D48" s="30"/>
      <c r="E48" s="30"/>
      <c r="F48" s="30"/>
      <c r="G48" s="31"/>
    </row>
  </sheetData>
  <sheetProtection/>
  <mergeCells count="61">
    <mergeCell ref="A35:B35"/>
    <mergeCell ref="A38:B38"/>
    <mergeCell ref="A39:B39"/>
    <mergeCell ref="A30:B30"/>
    <mergeCell ref="A32:B32"/>
    <mergeCell ref="A34:B34"/>
    <mergeCell ref="A36:B36"/>
    <mergeCell ref="A37:B37"/>
    <mergeCell ref="A26:E26"/>
    <mergeCell ref="A27:B27"/>
    <mergeCell ref="A28:B28"/>
    <mergeCell ref="A29:B29"/>
    <mergeCell ref="A31:B31"/>
    <mergeCell ref="A33:B33"/>
    <mergeCell ref="A23:B23"/>
    <mergeCell ref="C23:D23"/>
    <mergeCell ref="E23:F23"/>
    <mergeCell ref="H22:I22"/>
    <mergeCell ref="J22:K22"/>
    <mergeCell ref="L22:M22"/>
    <mergeCell ref="A21:B21"/>
    <mergeCell ref="C21:D21"/>
    <mergeCell ref="E21:F21"/>
    <mergeCell ref="H20:I20"/>
    <mergeCell ref="J20:K20"/>
    <mergeCell ref="L20:M20"/>
    <mergeCell ref="A20:B20"/>
    <mergeCell ref="C20:D20"/>
    <mergeCell ref="E20:F20"/>
    <mergeCell ref="H19:I19"/>
    <mergeCell ref="J19:K19"/>
    <mergeCell ref="L19:M19"/>
    <mergeCell ref="A19:B19"/>
    <mergeCell ref="C19:D19"/>
    <mergeCell ref="E19:F19"/>
    <mergeCell ref="A14:K14"/>
    <mergeCell ref="A16:N16"/>
    <mergeCell ref="A18:B18"/>
    <mergeCell ref="C18:D18"/>
    <mergeCell ref="E18:F18"/>
    <mergeCell ref="H18:I18"/>
    <mergeCell ref="J18:K18"/>
    <mergeCell ref="L18:M18"/>
    <mergeCell ref="G6:G7"/>
    <mergeCell ref="H6:H7"/>
    <mergeCell ref="I6:I7"/>
    <mergeCell ref="J6:J7"/>
    <mergeCell ref="K6:K7"/>
    <mergeCell ref="L6:N6"/>
    <mergeCell ref="A6:A7"/>
    <mergeCell ref="B6:B7"/>
    <mergeCell ref="C6:C7"/>
    <mergeCell ref="D6:D7"/>
    <mergeCell ref="E6:E7"/>
    <mergeCell ref="F6:F7"/>
    <mergeCell ref="A1:K1"/>
    <mergeCell ref="L1:N1"/>
    <mergeCell ref="A2:N2"/>
    <mergeCell ref="A3:N3"/>
    <mergeCell ref="A5:K5"/>
    <mergeCell ref="L5:N5"/>
  </mergeCells>
  <printOptions/>
  <pageMargins left="0.3937007874015748" right="0.3937007874015748" top="0.3937007874015748" bottom="0.3937007874015748" header="0.31496062992125984" footer="0.31496062992125984"/>
  <pageSetup horizontalDpi="600" verticalDpi="600" orientation="landscape" scale="95" r:id="rId1"/>
</worksheet>
</file>

<file path=xl/worksheets/sheet3.xml><?xml version="1.0" encoding="utf-8"?>
<worksheet xmlns="http://schemas.openxmlformats.org/spreadsheetml/2006/main" xmlns:r="http://schemas.openxmlformats.org/officeDocument/2006/relationships">
  <dimension ref="A1:O46"/>
  <sheetViews>
    <sheetView zoomScalePageLayoutView="0" workbookViewId="0" topLeftCell="A1">
      <selection activeCell="E46" sqref="E46"/>
    </sheetView>
  </sheetViews>
  <sheetFormatPr defaultColWidth="11.421875" defaultRowHeight="12.75"/>
  <cols>
    <col min="1" max="1" width="10.7109375" style="4" customWidth="1"/>
    <col min="2" max="2" width="10.8515625" style="4" customWidth="1"/>
    <col min="3" max="3" width="12.7109375" style="4" customWidth="1"/>
    <col min="4" max="4" width="10.00390625" style="4" customWidth="1"/>
    <col min="5" max="5" width="11.7109375" style="4" customWidth="1"/>
    <col min="6" max="6" width="6.7109375" style="4" customWidth="1"/>
    <col min="7" max="7" width="6.7109375" style="18" customWidth="1"/>
    <col min="8" max="8" width="10.7109375" style="4" customWidth="1"/>
    <col min="9" max="9" width="3.7109375" style="4" customWidth="1"/>
    <col min="10" max="10" width="7.8515625" style="4" customWidth="1"/>
    <col min="11" max="11" width="9.8515625" style="4" customWidth="1"/>
    <col min="12" max="12" width="7.7109375" style="4" customWidth="1"/>
    <col min="13" max="13" width="11.7109375" style="4" customWidth="1"/>
    <col min="14" max="14" width="11.8515625" style="4" customWidth="1"/>
    <col min="15" max="15" width="12.57421875" style="4" bestFit="1" customWidth="1"/>
    <col min="16" max="16" width="11.57421875" style="4" bestFit="1" customWidth="1"/>
    <col min="17" max="16384" width="11.421875" style="4" customWidth="1"/>
  </cols>
  <sheetData>
    <row r="1" spans="1:15" ht="12.75">
      <c r="A1" s="72" t="s">
        <v>23</v>
      </c>
      <c r="B1" s="72"/>
      <c r="C1" s="72"/>
      <c r="D1" s="72"/>
      <c r="E1" s="72"/>
      <c r="F1" s="72"/>
      <c r="G1" s="72"/>
      <c r="H1" s="72"/>
      <c r="I1" s="72"/>
      <c r="J1" s="72"/>
      <c r="K1" s="72"/>
      <c r="L1" s="73" t="s">
        <v>105</v>
      </c>
      <c r="M1" s="74"/>
      <c r="N1" s="74"/>
      <c r="O1" s="27"/>
    </row>
    <row r="2" spans="1:15" ht="12.75">
      <c r="A2" s="72" t="s">
        <v>0</v>
      </c>
      <c r="B2" s="72"/>
      <c r="C2" s="72"/>
      <c r="D2" s="72"/>
      <c r="E2" s="72"/>
      <c r="F2" s="72"/>
      <c r="G2" s="72"/>
      <c r="H2" s="72"/>
      <c r="I2" s="72"/>
      <c r="J2" s="72"/>
      <c r="K2" s="72"/>
      <c r="L2" s="72"/>
      <c r="M2" s="72"/>
      <c r="N2" s="72"/>
      <c r="O2" s="27"/>
    </row>
    <row r="3" spans="1:15" ht="54.75" customHeight="1">
      <c r="A3" s="75" t="s">
        <v>97</v>
      </c>
      <c r="B3" s="76"/>
      <c r="C3" s="76"/>
      <c r="D3" s="76"/>
      <c r="E3" s="76"/>
      <c r="F3" s="76"/>
      <c r="G3" s="76"/>
      <c r="H3" s="76"/>
      <c r="I3" s="76"/>
      <c r="J3" s="76"/>
      <c r="K3" s="76"/>
      <c r="L3" s="76"/>
      <c r="M3" s="76"/>
      <c r="N3" s="76"/>
      <c r="O3" s="27"/>
    </row>
    <row r="5" spans="1:14" ht="13.5" thickBot="1">
      <c r="A5" s="77" t="s">
        <v>34</v>
      </c>
      <c r="B5" s="77"/>
      <c r="C5" s="77"/>
      <c r="D5" s="77"/>
      <c r="E5" s="77"/>
      <c r="F5" s="77"/>
      <c r="G5" s="77"/>
      <c r="H5" s="77"/>
      <c r="I5" s="77"/>
      <c r="J5" s="77"/>
      <c r="K5" s="77"/>
      <c r="L5" s="78">
        <v>16611500</v>
      </c>
      <c r="M5" s="78"/>
      <c r="N5" s="78"/>
    </row>
    <row r="6" spans="1:14" ht="27.75" customHeight="1" thickBot="1">
      <c r="A6" s="79" t="s">
        <v>1</v>
      </c>
      <c r="B6" s="79" t="s">
        <v>2</v>
      </c>
      <c r="C6" s="79" t="s">
        <v>3</v>
      </c>
      <c r="D6" s="79" t="s">
        <v>4</v>
      </c>
      <c r="E6" s="79" t="s">
        <v>5</v>
      </c>
      <c r="F6" s="79" t="s">
        <v>6</v>
      </c>
      <c r="G6" s="81" t="s">
        <v>7</v>
      </c>
      <c r="H6" s="79" t="s">
        <v>8</v>
      </c>
      <c r="I6" s="79" t="s">
        <v>9</v>
      </c>
      <c r="J6" s="79" t="s">
        <v>10</v>
      </c>
      <c r="K6" s="79" t="s">
        <v>11</v>
      </c>
      <c r="L6" s="83" t="s">
        <v>12</v>
      </c>
      <c r="M6" s="84"/>
      <c r="N6" s="85"/>
    </row>
    <row r="7" spans="1:14" ht="64.5" thickBot="1">
      <c r="A7" s="80"/>
      <c r="B7" s="80"/>
      <c r="C7" s="80"/>
      <c r="D7" s="80"/>
      <c r="E7" s="80"/>
      <c r="F7" s="80"/>
      <c r="G7" s="82"/>
      <c r="H7" s="80"/>
      <c r="I7" s="80"/>
      <c r="J7" s="80"/>
      <c r="K7" s="80"/>
      <c r="L7" s="1" t="s">
        <v>13</v>
      </c>
      <c r="M7" s="1" t="s">
        <v>14</v>
      </c>
      <c r="N7" s="1" t="s">
        <v>15</v>
      </c>
    </row>
    <row r="8" spans="1:15" ht="63.75">
      <c r="A8" s="63">
        <v>43122</v>
      </c>
      <c r="B8" s="64">
        <v>1</v>
      </c>
      <c r="C8" s="63">
        <v>43125</v>
      </c>
      <c r="D8" s="64">
        <v>1</v>
      </c>
      <c r="E8" s="65" t="s">
        <v>68</v>
      </c>
      <c r="F8" s="66"/>
      <c r="G8" s="67"/>
      <c r="H8" s="68" t="s">
        <v>98</v>
      </c>
      <c r="I8" s="69" t="s">
        <v>55</v>
      </c>
      <c r="J8" s="70" t="s">
        <v>99</v>
      </c>
      <c r="K8" s="24" t="s">
        <v>100</v>
      </c>
      <c r="L8" s="29"/>
      <c r="M8" s="71">
        <v>1500000</v>
      </c>
      <c r="N8" s="29"/>
      <c r="O8" s="21"/>
    </row>
    <row r="9" spans="1:15" ht="51">
      <c r="A9" s="49">
        <v>43122</v>
      </c>
      <c r="B9" s="50">
        <v>2</v>
      </c>
      <c r="C9" s="49">
        <v>43125</v>
      </c>
      <c r="D9" s="50">
        <v>2</v>
      </c>
      <c r="E9" s="22" t="s">
        <v>68</v>
      </c>
      <c r="F9" s="13"/>
      <c r="G9" s="51"/>
      <c r="H9" s="12" t="s">
        <v>57</v>
      </c>
      <c r="I9" s="52" t="s">
        <v>101</v>
      </c>
      <c r="J9" s="53" t="s">
        <v>102</v>
      </c>
      <c r="K9" s="13" t="s">
        <v>103</v>
      </c>
      <c r="L9" s="46"/>
      <c r="M9" s="45">
        <v>1500000</v>
      </c>
      <c r="N9" s="46"/>
      <c r="O9" s="21"/>
    </row>
    <row r="10" spans="1:15" ht="12.75">
      <c r="A10" s="49"/>
      <c r="B10" s="50"/>
      <c r="C10" s="49"/>
      <c r="D10" s="50"/>
      <c r="E10" s="22"/>
      <c r="F10" s="13"/>
      <c r="G10" s="51"/>
      <c r="H10" s="12"/>
      <c r="I10" s="52"/>
      <c r="J10" s="53"/>
      <c r="K10" s="13"/>
      <c r="L10" s="46"/>
      <c r="M10" s="45"/>
      <c r="N10" s="46"/>
      <c r="O10" s="21"/>
    </row>
    <row r="11" spans="1:15" ht="13.5" thickBot="1">
      <c r="A11" s="11"/>
      <c r="B11" s="6"/>
      <c r="C11" s="11"/>
      <c r="D11" s="6"/>
      <c r="E11" s="58"/>
      <c r="F11" s="26"/>
      <c r="G11" s="17"/>
      <c r="H11" s="42"/>
      <c r="I11" s="58"/>
      <c r="J11" s="7"/>
      <c r="K11" s="26"/>
      <c r="L11" s="9"/>
      <c r="M11" s="16"/>
      <c r="N11" s="15"/>
      <c r="O11" s="21" t="e">
        <f>#REF!/L5</f>
        <v>#REF!</v>
      </c>
    </row>
    <row r="12" spans="1:14" ht="13.5" thickBot="1">
      <c r="A12" s="86" t="s">
        <v>16</v>
      </c>
      <c r="B12" s="87"/>
      <c r="C12" s="87"/>
      <c r="D12" s="87"/>
      <c r="E12" s="87"/>
      <c r="F12" s="87"/>
      <c r="G12" s="87"/>
      <c r="H12" s="87"/>
      <c r="I12" s="87"/>
      <c r="J12" s="87"/>
      <c r="K12" s="88"/>
      <c r="L12" s="2">
        <f>SUM(L8:L11)</f>
        <v>0</v>
      </c>
      <c r="M12" s="2">
        <f>SUM(M8:M11)</f>
        <v>3000000</v>
      </c>
      <c r="N12" s="2">
        <f>SUM(N8:N11)</f>
        <v>0</v>
      </c>
    </row>
    <row r="13" ht="12.75">
      <c r="L13" s="3"/>
    </row>
    <row r="14" spans="1:14" ht="12.75">
      <c r="A14" s="72" t="s">
        <v>35</v>
      </c>
      <c r="B14" s="72"/>
      <c r="C14" s="72"/>
      <c r="D14" s="72"/>
      <c r="E14" s="72"/>
      <c r="F14" s="72"/>
      <c r="G14" s="72"/>
      <c r="H14" s="72"/>
      <c r="I14" s="72"/>
      <c r="J14" s="72"/>
      <c r="K14" s="72"/>
      <c r="L14" s="72"/>
      <c r="M14" s="72"/>
      <c r="N14" s="72"/>
    </row>
    <row r="15" ht="13.5" thickBot="1"/>
    <row r="16" spans="1:14" ht="39" customHeight="1">
      <c r="A16" s="89" t="s">
        <v>52</v>
      </c>
      <c r="B16" s="90"/>
      <c r="C16" s="91"/>
      <c r="D16" s="91"/>
      <c r="E16" s="92">
        <v>16611500</v>
      </c>
      <c r="F16" s="93"/>
      <c r="H16" s="94" t="s">
        <v>20</v>
      </c>
      <c r="I16" s="90"/>
      <c r="J16" s="91"/>
      <c r="K16" s="91"/>
      <c r="L16" s="95">
        <f>L12+M12+N12</f>
        <v>3000000</v>
      </c>
      <c r="M16" s="96"/>
      <c r="N16" s="19"/>
    </row>
    <row r="17" spans="1:14" ht="51" customHeight="1">
      <c r="A17" s="102" t="s">
        <v>53</v>
      </c>
      <c r="B17" s="98"/>
      <c r="C17" s="100"/>
      <c r="D17" s="100"/>
      <c r="E17" s="103">
        <v>0</v>
      </c>
      <c r="F17" s="104"/>
      <c r="H17" s="97" t="s">
        <v>21</v>
      </c>
      <c r="I17" s="98"/>
      <c r="J17" s="99">
        <f>N12</f>
        <v>0</v>
      </c>
      <c r="K17" s="99"/>
      <c r="L17" s="100"/>
      <c r="M17" s="101"/>
      <c r="N17" s="20"/>
    </row>
    <row r="18" spans="1:14" ht="51" customHeight="1" thickBot="1">
      <c r="A18" s="97" t="s">
        <v>17</v>
      </c>
      <c r="B18" s="98"/>
      <c r="C18" s="103">
        <f>M12</f>
        <v>3000000</v>
      </c>
      <c r="D18" s="103"/>
      <c r="E18" s="100"/>
      <c r="F18" s="101"/>
      <c r="H18" s="105" t="s">
        <v>22</v>
      </c>
      <c r="I18" s="106"/>
      <c r="J18" s="107">
        <f>L12+M12</f>
        <v>3000000</v>
      </c>
      <c r="K18" s="107"/>
      <c r="L18" s="108"/>
      <c r="M18" s="109"/>
      <c r="N18" s="20"/>
    </row>
    <row r="19" spans="1:14" ht="26.25" customHeight="1" thickBot="1">
      <c r="A19" s="105" t="s">
        <v>18</v>
      </c>
      <c r="B19" s="106"/>
      <c r="C19" s="107">
        <f>E16-C18+E17</f>
        <v>13611500</v>
      </c>
      <c r="D19" s="107"/>
      <c r="E19" s="108"/>
      <c r="F19" s="109"/>
      <c r="H19" s="19"/>
      <c r="I19" s="19"/>
      <c r="J19" s="20"/>
      <c r="K19" s="20"/>
      <c r="L19" s="20"/>
      <c r="M19" s="20"/>
      <c r="N19" s="19"/>
    </row>
    <row r="20" spans="3:14" ht="26.25" customHeight="1" thickBot="1">
      <c r="C20" s="5"/>
      <c r="D20" s="5"/>
      <c r="E20" s="5"/>
      <c r="F20" s="5"/>
      <c r="H20" s="110" t="s">
        <v>19</v>
      </c>
      <c r="I20" s="111"/>
      <c r="J20" s="112">
        <f>SUM(J16:K18)</f>
        <v>3000000</v>
      </c>
      <c r="K20" s="112"/>
      <c r="L20" s="112">
        <f>SUM(L16:M18)</f>
        <v>3000000</v>
      </c>
      <c r="M20" s="113"/>
      <c r="N20" s="25"/>
    </row>
    <row r="21" spans="1:6" ht="13.5" thickBot="1">
      <c r="A21" s="110" t="s">
        <v>19</v>
      </c>
      <c r="B21" s="111"/>
      <c r="C21" s="112">
        <f>SUM(C16:D19)</f>
        <v>16611500</v>
      </c>
      <c r="D21" s="112"/>
      <c r="E21" s="112">
        <f>SUM(E16:F19)</f>
        <v>16611500</v>
      </c>
      <c r="F21" s="113"/>
    </row>
    <row r="23" ht="13.5" thickBot="1"/>
    <row r="24" spans="1:5" ht="12.75">
      <c r="A24" s="114" t="s">
        <v>36</v>
      </c>
      <c r="B24" s="115"/>
      <c r="C24" s="115"/>
      <c r="D24" s="115"/>
      <c r="E24" s="116"/>
    </row>
    <row r="25" spans="1:5" ht="51">
      <c r="A25" s="117" t="s">
        <v>6</v>
      </c>
      <c r="B25" s="118"/>
      <c r="C25" s="33" t="s">
        <v>37</v>
      </c>
      <c r="D25" s="33" t="s">
        <v>38</v>
      </c>
      <c r="E25" s="34" t="s">
        <v>39</v>
      </c>
    </row>
    <row r="26" spans="1:5" ht="24.75" customHeight="1">
      <c r="A26" s="117" t="s">
        <v>41</v>
      </c>
      <c r="B26" s="118"/>
      <c r="C26" s="35">
        <v>10901000</v>
      </c>
      <c r="D26" s="36">
        <f aca="true" t="shared" si="0" ref="D26:D36">C26/$C$37</f>
        <v>0.6562321283448214</v>
      </c>
      <c r="E26" s="37">
        <f>$M$12*D26</f>
        <v>1968696.385034464</v>
      </c>
    </row>
    <row r="27" spans="1:5" ht="26.25" customHeight="1">
      <c r="A27" s="117" t="s">
        <v>42</v>
      </c>
      <c r="B27" s="118"/>
      <c r="C27" s="35">
        <v>156000</v>
      </c>
      <c r="D27" s="36">
        <f t="shared" si="0"/>
        <v>0.009391084489660776</v>
      </c>
      <c r="E27" s="37">
        <f aca="true" t="shared" si="1" ref="E27:E36">$M$12*D27</f>
        <v>28173.25346898233</v>
      </c>
    </row>
    <row r="28" spans="1:5" ht="24.75" customHeight="1">
      <c r="A28" s="117" t="s">
        <v>43</v>
      </c>
      <c r="B28" s="118"/>
      <c r="C28" s="35">
        <v>364000</v>
      </c>
      <c r="D28" s="36">
        <f t="shared" si="0"/>
        <v>0.021912530475875148</v>
      </c>
      <c r="E28" s="37">
        <f t="shared" si="1"/>
        <v>65737.59142762545</v>
      </c>
    </row>
    <row r="29" spans="1:5" ht="12.75">
      <c r="A29" s="117" t="s">
        <v>44</v>
      </c>
      <c r="B29" s="118"/>
      <c r="C29" s="35">
        <v>312000</v>
      </c>
      <c r="D29" s="36">
        <f t="shared" si="0"/>
        <v>0.018782168979321553</v>
      </c>
      <c r="E29" s="37">
        <f t="shared" si="1"/>
        <v>56346.50693796466</v>
      </c>
    </row>
    <row r="30" spans="1:5" ht="25.5" customHeight="1">
      <c r="A30" s="117" t="s">
        <v>45</v>
      </c>
      <c r="B30" s="118"/>
      <c r="C30" s="35">
        <v>572000</v>
      </c>
      <c r="D30" s="36">
        <f t="shared" si="0"/>
        <v>0.03443397646208952</v>
      </c>
      <c r="E30" s="37">
        <f t="shared" si="1"/>
        <v>103301.92938626856</v>
      </c>
    </row>
    <row r="31" spans="1:5" ht="12.75">
      <c r="A31" s="117" t="s">
        <v>46</v>
      </c>
      <c r="B31" s="118"/>
      <c r="C31" s="35">
        <v>390000</v>
      </c>
      <c r="D31" s="36">
        <f t="shared" si="0"/>
        <v>0.023477711224151942</v>
      </c>
      <c r="E31" s="37">
        <f t="shared" si="1"/>
        <v>70433.13367245582</v>
      </c>
    </row>
    <row r="32" spans="1:5" ht="12.75">
      <c r="A32" s="117" t="s">
        <v>47</v>
      </c>
      <c r="B32" s="118"/>
      <c r="C32" s="35">
        <v>416000</v>
      </c>
      <c r="D32" s="36">
        <f t="shared" si="0"/>
        <v>0.02504289197242874</v>
      </c>
      <c r="E32" s="37">
        <f t="shared" si="1"/>
        <v>75128.67591728622</v>
      </c>
    </row>
    <row r="33" spans="1:5" ht="12.75">
      <c r="A33" s="117" t="s">
        <v>48</v>
      </c>
      <c r="B33" s="118"/>
      <c r="C33" s="35">
        <v>1875500</v>
      </c>
      <c r="D33" s="36">
        <f t="shared" si="0"/>
        <v>0.1129037112843512</v>
      </c>
      <c r="E33" s="37">
        <f t="shared" si="1"/>
        <v>338711.1338530536</v>
      </c>
    </row>
    <row r="34" spans="1:5" ht="12.75">
      <c r="A34" s="117" t="s">
        <v>49</v>
      </c>
      <c r="B34" s="118"/>
      <c r="C34" s="35">
        <v>260000</v>
      </c>
      <c r="D34" s="36">
        <f t="shared" si="0"/>
        <v>0.01565180748276796</v>
      </c>
      <c r="E34" s="37">
        <f t="shared" si="1"/>
        <v>46955.422448303885</v>
      </c>
    </row>
    <row r="35" spans="1:5" ht="12.75">
      <c r="A35" s="117" t="s">
        <v>51</v>
      </c>
      <c r="B35" s="118"/>
      <c r="C35" s="35">
        <v>1183000</v>
      </c>
      <c r="D35" s="36">
        <f t="shared" si="0"/>
        <v>0.07121572404659422</v>
      </c>
      <c r="E35" s="37">
        <f t="shared" si="1"/>
        <v>213647.17213978266</v>
      </c>
    </row>
    <row r="36" spans="1:5" ht="12.75">
      <c r="A36" s="117" t="s">
        <v>50</v>
      </c>
      <c r="B36" s="118"/>
      <c r="C36" s="35">
        <v>182000</v>
      </c>
      <c r="D36" s="36">
        <f t="shared" si="0"/>
        <v>0.010956265237937574</v>
      </c>
      <c r="E36" s="37">
        <f t="shared" si="1"/>
        <v>32868.795713812724</v>
      </c>
    </row>
    <row r="37" spans="1:5" ht="13.5" thickBot="1">
      <c r="A37" s="119" t="s">
        <v>40</v>
      </c>
      <c r="B37" s="120"/>
      <c r="C37" s="38">
        <f>SUM(C26:C36)</f>
        <v>16611500</v>
      </c>
      <c r="D37" s="40">
        <f>SUM(D26:D36)</f>
        <v>1</v>
      </c>
      <c r="E37" s="39">
        <f>SUM(E26:E36)</f>
        <v>3000000</v>
      </c>
    </row>
    <row r="41" spans="1:14" s="30" customFormat="1" ht="13.5" thickBot="1">
      <c r="A41" s="61"/>
      <c r="B41" s="14"/>
      <c r="C41" s="14"/>
      <c r="D41" s="14"/>
      <c r="E41" s="4"/>
      <c r="F41" s="4"/>
      <c r="G41" s="18"/>
      <c r="L41" s="14"/>
      <c r="M41" s="14"/>
      <c r="N41" s="62"/>
    </row>
    <row r="42" spans="1:14" s="30" customFormat="1" ht="12.75">
      <c r="A42" s="30" t="s">
        <v>26</v>
      </c>
      <c r="G42" s="31"/>
      <c r="N42" s="32" t="s">
        <v>28</v>
      </c>
    </row>
    <row r="43" spans="1:7" ht="12.75">
      <c r="A43" s="30" t="s">
        <v>27</v>
      </c>
      <c r="B43" s="30"/>
      <c r="C43" s="30"/>
      <c r="D43" s="30"/>
      <c r="E43" s="30"/>
      <c r="F43" s="30"/>
      <c r="G43" s="31"/>
    </row>
    <row r="44" spans="1:7" s="30" customFormat="1" ht="12.75">
      <c r="A44" s="4"/>
      <c r="B44" s="4"/>
      <c r="C44" s="4"/>
      <c r="D44" s="4"/>
      <c r="E44" s="4"/>
      <c r="F44" s="4"/>
      <c r="G44" s="18"/>
    </row>
    <row r="45" spans="1:7" s="30" customFormat="1" ht="12.75">
      <c r="A45" s="30" t="s">
        <v>29</v>
      </c>
      <c r="B45" s="30" t="s">
        <v>30</v>
      </c>
      <c r="G45" s="31"/>
    </row>
    <row r="46" spans="1:7" ht="12.75">
      <c r="A46" s="30" t="s">
        <v>31</v>
      </c>
      <c r="B46" s="30" t="s">
        <v>32</v>
      </c>
      <c r="C46" s="30"/>
      <c r="D46" s="30"/>
      <c r="E46" s="30"/>
      <c r="F46" s="30"/>
      <c r="G46" s="31"/>
    </row>
  </sheetData>
  <sheetProtection/>
  <mergeCells count="61">
    <mergeCell ref="A1:K1"/>
    <mergeCell ref="L1:N1"/>
    <mergeCell ref="A2:N2"/>
    <mergeCell ref="A3:N3"/>
    <mergeCell ref="A5:K5"/>
    <mergeCell ref="L5:N5"/>
    <mergeCell ref="A6:A7"/>
    <mergeCell ref="B6:B7"/>
    <mergeCell ref="C6:C7"/>
    <mergeCell ref="D6:D7"/>
    <mergeCell ref="E6:E7"/>
    <mergeCell ref="F6:F7"/>
    <mergeCell ref="G6:G7"/>
    <mergeCell ref="H6:H7"/>
    <mergeCell ref="I6:I7"/>
    <mergeCell ref="J6:J7"/>
    <mergeCell ref="K6:K7"/>
    <mergeCell ref="L6:N6"/>
    <mergeCell ref="A12:K12"/>
    <mergeCell ref="A14:N14"/>
    <mergeCell ref="A16:B16"/>
    <mergeCell ref="C16:D16"/>
    <mergeCell ref="E16:F16"/>
    <mergeCell ref="H16:I16"/>
    <mergeCell ref="J16:K16"/>
    <mergeCell ref="L16:M16"/>
    <mergeCell ref="A17:B17"/>
    <mergeCell ref="C17:D17"/>
    <mergeCell ref="E17:F17"/>
    <mergeCell ref="H17:I17"/>
    <mergeCell ref="J17:K17"/>
    <mergeCell ref="L17:M17"/>
    <mergeCell ref="A18:B18"/>
    <mergeCell ref="C18:D18"/>
    <mergeCell ref="E18:F18"/>
    <mergeCell ref="H18:I18"/>
    <mergeCell ref="J18:K18"/>
    <mergeCell ref="L18:M18"/>
    <mergeCell ref="A19:B19"/>
    <mergeCell ref="C19:D19"/>
    <mergeCell ref="E19:F19"/>
    <mergeCell ref="H20:I20"/>
    <mergeCell ref="J20:K20"/>
    <mergeCell ref="L20:M20"/>
    <mergeCell ref="A32:B32"/>
    <mergeCell ref="A21:B21"/>
    <mergeCell ref="C21:D21"/>
    <mergeCell ref="E21:F21"/>
    <mergeCell ref="A24:E24"/>
    <mergeCell ref="A25:B25"/>
    <mergeCell ref="A26:B26"/>
    <mergeCell ref="A33:B33"/>
    <mergeCell ref="A34:B34"/>
    <mergeCell ref="A35:B35"/>
    <mergeCell ref="A36:B36"/>
    <mergeCell ref="A37:B37"/>
    <mergeCell ref="A27:B27"/>
    <mergeCell ref="A28:B28"/>
    <mergeCell ref="A29:B29"/>
    <mergeCell ref="A30:B30"/>
    <mergeCell ref="A31:B31"/>
  </mergeCells>
  <printOptions/>
  <pageMargins left="0.3937007874015748" right="0.3937007874015748" top="0.3937007874015748" bottom="0.3937007874015748" header="0.31496062992125984" footer="0.31496062992125984"/>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O29"/>
  <sheetViews>
    <sheetView tabSelected="1" zoomScalePageLayoutView="0" workbookViewId="0" topLeftCell="A4">
      <selection activeCell="G27" sqref="G27"/>
    </sheetView>
  </sheetViews>
  <sheetFormatPr defaultColWidth="11.421875" defaultRowHeight="12.75"/>
  <cols>
    <col min="1" max="1" width="10.8515625" style="4" customWidth="1"/>
    <col min="2" max="2" width="9.8515625" style="4" customWidth="1"/>
    <col min="3" max="4" width="6.8515625" style="4" customWidth="1"/>
    <col min="5" max="5" width="8.00390625" style="4" customWidth="1"/>
    <col min="6" max="6" width="6.8515625" style="4" customWidth="1"/>
    <col min="7" max="7" width="8.7109375" style="18" customWidth="1"/>
    <col min="8" max="8" width="10.7109375" style="4" customWidth="1"/>
    <col min="9" max="9" width="5.8515625" style="4" customWidth="1"/>
    <col min="10" max="10" width="11.7109375" style="4" customWidth="1"/>
    <col min="11" max="11" width="3.8515625" style="4" customWidth="1"/>
    <col min="12" max="12" width="10.7109375" style="4" customWidth="1"/>
    <col min="13" max="14" width="15.8515625" style="4" customWidth="1"/>
    <col min="15" max="15" width="12.57421875" style="4" bestFit="1" customWidth="1"/>
    <col min="16" max="16" width="11.57421875" style="4" bestFit="1" customWidth="1"/>
    <col min="17" max="16384" width="11.421875" style="4" customWidth="1"/>
  </cols>
  <sheetData>
    <row r="1" spans="1:15" ht="12.75">
      <c r="A1" s="72" t="s">
        <v>23</v>
      </c>
      <c r="B1" s="72"/>
      <c r="C1" s="72"/>
      <c r="D1" s="72"/>
      <c r="E1" s="72"/>
      <c r="F1" s="72"/>
      <c r="G1" s="72"/>
      <c r="H1" s="72"/>
      <c r="I1" s="72"/>
      <c r="J1" s="72"/>
      <c r="K1" s="72"/>
      <c r="L1" s="73" t="s">
        <v>105</v>
      </c>
      <c r="M1" s="74"/>
      <c r="N1" s="74"/>
      <c r="O1" s="27"/>
    </row>
    <row r="2" spans="1:15" ht="12.75">
      <c r="A2" s="72" t="s">
        <v>0</v>
      </c>
      <c r="B2" s="72"/>
      <c r="C2" s="72"/>
      <c r="D2" s="72"/>
      <c r="E2" s="72"/>
      <c r="F2" s="72"/>
      <c r="G2" s="72"/>
      <c r="H2" s="72"/>
      <c r="I2" s="72"/>
      <c r="J2" s="72"/>
      <c r="K2" s="72"/>
      <c r="L2" s="72"/>
      <c r="M2" s="72"/>
      <c r="N2" s="72"/>
      <c r="O2" s="27"/>
    </row>
    <row r="3" spans="1:15" ht="54" customHeight="1">
      <c r="A3" s="75" t="s">
        <v>104</v>
      </c>
      <c r="B3" s="76"/>
      <c r="C3" s="76"/>
      <c r="D3" s="76"/>
      <c r="E3" s="76"/>
      <c r="F3" s="76"/>
      <c r="G3" s="76"/>
      <c r="H3" s="76"/>
      <c r="I3" s="76"/>
      <c r="J3" s="76"/>
      <c r="K3" s="76"/>
      <c r="L3" s="76"/>
      <c r="M3" s="76"/>
      <c r="N3" s="76"/>
      <c r="O3" s="27"/>
    </row>
    <row r="5" spans="1:14" ht="25.5" customHeight="1" thickBot="1">
      <c r="A5" s="77" t="s">
        <v>25</v>
      </c>
      <c r="B5" s="77"/>
      <c r="C5" s="77"/>
      <c r="D5" s="77"/>
      <c r="E5" s="77"/>
      <c r="F5" s="77"/>
      <c r="G5" s="77"/>
      <c r="H5" s="77"/>
      <c r="I5" s="77"/>
      <c r="J5" s="77"/>
      <c r="K5" s="77"/>
      <c r="L5" s="78">
        <v>54598645</v>
      </c>
      <c r="M5" s="78"/>
      <c r="N5" s="78"/>
    </row>
    <row r="6" spans="1:14" ht="13.5" thickBot="1">
      <c r="A6" s="79" t="s">
        <v>1</v>
      </c>
      <c r="B6" s="79" t="s">
        <v>2</v>
      </c>
      <c r="C6" s="79" t="s">
        <v>3</v>
      </c>
      <c r="D6" s="79" t="s">
        <v>4</v>
      </c>
      <c r="E6" s="79" t="s">
        <v>5</v>
      </c>
      <c r="F6" s="79" t="s">
        <v>6</v>
      </c>
      <c r="G6" s="81" t="s">
        <v>7</v>
      </c>
      <c r="H6" s="79" t="s">
        <v>8</v>
      </c>
      <c r="I6" s="79" t="s">
        <v>9</v>
      </c>
      <c r="J6" s="79" t="s">
        <v>10</v>
      </c>
      <c r="K6" s="79" t="s">
        <v>11</v>
      </c>
      <c r="L6" s="83" t="s">
        <v>12</v>
      </c>
      <c r="M6" s="84"/>
      <c r="N6" s="85"/>
    </row>
    <row r="7" spans="1:14" ht="39" thickBot="1">
      <c r="A7" s="80"/>
      <c r="B7" s="80"/>
      <c r="C7" s="80"/>
      <c r="D7" s="80"/>
      <c r="E7" s="80"/>
      <c r="F7" s="80"/>
      <c r="G7" s="82"/>
      <c r="H7" s="80"/>
      <c r="I7" s="80"/>
      <c r="J7" s="80"/>
      <c r="K7" s="80"/>
      <c r="L7" s="1" t="s">
        <v>13</v>
      </c>
      <c r="M7" s="1" t="s">
        <v>14</v>
      </c>
      <c r="N7" s="1" t="s">
        <v>15</v>
      </c>
    </row>
    <row r="8" spans="1:15" ht="12.75">
      <c r="A8" s="49"/>
      <c r="B8" s="50"/>
      <c r="C8" s="49"/>
      <c r="D8" s="50"/>
      <c r="E8" s="22"/>
      <c r="F8" s="13"/>
      <c r="G8" s="45"/>
      <c r="H8" s="12"/>
      <c r="I8" s="52"/>
      <c r="J8" s="53"/>
      <c r="K8" s="13"/>
      <c r="L8" s="46"/>
      <c r="M8" s="45"/>
      <c r="N8" s="46"/>
      <c r="O8" s="21"/>
    </row>
    <row r="9" spans="1:15" ht="13.5" thickBot="1">
      <c r="A9" s="11"/>
      <c r="B9" s="6"/>
      <c r="C9" s="11"/>
      <c r="D9" s="6"/>
      <c r="E9" s="58"/>
      <c r="F9" s="26"/>
      <c r="G9" s="17"/>
      <c r="H9" s="42"/>
      <c r="I9" s="58"/>
      <c r="J9" s="7"/>
      <c r="K9" s="26"/>
      <c r="L9" s="6"/>
      <c r="M9" s="16"/>
      <c r="N9" s="15"/>
      <c r="O9" s="21" t="e">
        <f>#REF!/L5</f>
        <v>#REF!</v>
      </c>
    </row>
    <row r="10" spans="1:14" ht="13.5" thickBot="1">
      <c r="A10" s="86" t="s">
        <v>16</v>
      </c>
      <c r="B10" s="87"/>
      <c r="C10" s="87"/>
      <c r="D10" s="87"/>
      <c r="E10" s="87"/>
      <c r="F10" s="87"/>
      <c r="G10" s="87"/>
      <c r="H10" s="87"/>
      <c r="I10" s="87"/>
      <c r="J10" s="87"/>
      <c r="K10" s="88"/>
      <c r="L10" s="2">
        <f>SUM(L8:L9)</f>
        <v>0</v>
      </c>
      <c r="M10" s="2">
        <f>SUM(M8:M9)</f>
        <v>0</v>
      </c>
      <c r="N10" s="2">
        <f>SUM(N8:N9)</f>
        <v>0</v>
      </c>
    </row>
    <row r="11" ht="12.75">
      <c r="L11" s="3"/>
    </row>
    <row r="12" spans="1:14" ht="12.75">
      <c r="A12" s="72" t="s">
        <v>33</v>
      </c>
      <c r="B12" s="72"/>
      <c r="C12" s="72"/>
      <c r="D12" s="72"/>
      <c r="E12" s="72"/>
      <c r="F12" s="72"/>
      <c r="G12" s="72"/>
      <c r="H12" s="72"/>
      <c r="I12" s="72"/>
      <c r="J12" s="72"/>
      <c r="K12" s="72"/>
      <c r="L12" s="72"/>
      <c r="M12" s="72"/>
      <c r="N12" s="72"/>
    </row>
    <row r="13" ht="13.5" thickBot="1"/>
    <row r="14" spans="1:14" ht="39" customHeight="1">
      <c r="A14" s="89" t="s">
        <v>52</v>
      </c>
      <c r="B14" s="90"/>
      <c r="C14" s="91"/>
      <c r="D14" s="91"/>
      <c r="E14" s="92">
        <v>54598645</v>
      </c>
      <c r="F14" s="93"/>
      <c r="H14" s="94" t="s">
        <v>20</v>
      </c>
      <c r="I14" s="90"/>
      <c r="J14" s="91"/>
      <c r="K14" s="91"/>
      <c r="L14" s="95">
        <f>L10+M10+N10</f>
        <v>0</v>
      </c>
      <c r="M14" s="96"/>
      <c r="N14" s="19"/>
    </row>
    <row r="15" spans="1:14" ht="37.5" customHeight="1">
      <c r="A15" s="102" t="s">
        <v>53</v>
      </c>
      <c r="B15" s="98"/>
      <c r="C15" s="100"/>
      <c r="D15" s="100"/>
      <c r="E15" s="103">
        <v>0</v>
      </c>
      <c r="F15" s="104"/>
      <c r="H15" s="97" t="s">
        <v>21</v>
      </c>
      <c r="I15" s="98"/>
      <c r="J15" s="99">
        <f>N10</f>
        <v>0</v>
      </c>
      <c r="K15" s="99"/>
      <c r="L15" s="100"/>
      <c r="M15" s="101"/>
      <c r="N15" s="20"/>
    </row>
    <row r="16" spans="1:14" ht="53.25" customHeight="1" thickBot="1">
      <c r="A16" s="97" t="s">
        <v>17</v>
      </c>
      <c r="B16" s="98"/>
      <c r="C16" s="103">
        <f>L10</f>
        <v>0</v>
      </c>
      <c r="D16" s="103"/>
      <c r="E16" s="100"/>
      <c r="F16" s="101"/>
      <c r="H16" s="105" t="s">
        <v>22</v>
      </c>
      <c r="I16" s="106"/>
      <c r="J16" s="107">
        <f>L10+M10</f>
        <v>0</v>
      </c>
      <c r="K16" s="107"/>
      <c r="L16" s="108"/>
      <c r="M16" s="109"/>
      <c r="N16" s="20"/>
    </row>
    <row r="17" spans="1:14" ht="27.75" customHeight="1" thickBot="1">
      <c r="A17" s="105" t="s">
        <v>18</v>
      </c>
      <c r="B17" s="106"/>
      <c r="C17" s="107">
        <f>E14-C16+E15</f>
        <v>54598645</v>
      </c>
      <c r="D17" s="107"/>
      <c r="E17" s="108"/>
      <c r="F17" s="109"/>
      <c r="H17" s="19"/>
      <c r="I17" s="19"/>
      <c r="J17" s="20"/>
      <c r="K17" s="20"/>
      <c r="L17" s="20"/>
      <c r="M17" s="20"/>
      <c r="N17" s="19"/>
    </row>
    <row r="18" spans="3:14" ht="13.5" thickBot="1">
      <c r="C18" s="5"/>
      <c r="D18" s="5"/>
      <c r="E18" s="5"/>
      <c r="F18" s="5"/>
      <c r="H18" s="110" t="s">
        <v>19</v>
      </c>
      <c r="I18" s="111"/>
      <c r="J18" s="112">
        <f>SUM(J14:K16)</f>
        <v>0</v>
      </c>
      <c r="K18" s="112"/>
      <c r="L18" s="112">
        <f>SUM(L14:M16)</f>
        <v>0</v>
      </c>
      <c r="M18" s="113"/>
      <c r="N18" s="25"/>
    </row>
    <row r="19" spans="1:6" ht="13.5" thickBot="1">
      <c r="A19" s="110" t="s">
        <v>19</v>
      </c>
      <c r="B19" s="111"/>
      <c r="C19" s="112">
        <f>SUM(C14:D17)</f>
        <v>54598645</v>
      </c>
      <c r="D19" s="112"/>
      <c r="E19" s="112">
        <f>SUM(E14:F17)</f>
        <v>54598645</v>
      </c>
      <c r="F19" s="113"/>
    </row>
    <row r="24" spans="1:14" s="30" customFormat="1" ht="13.5" thickBot="1">
      <c r="A24" s="61"/>
      <c r="B24" s="14"/>
      <c r="C24" s="14"/>
      <c r="D24" s="14"/>
      <c r="E24" s="4"/>
      <c r="F24" s="4"/>
      <c r="G24" s="18"/>
      <c r="L24" s="14"/>
      <c r="M24" s="14"/>
      <c r="N24" s="62"/>
    </row>
    <row r="25" spans="1:14" s="30" customFormat="1" ht="12.75">
      <c r="A25" s="30" t="s">
        <v>26</v>
      </c>
      <c r="G25" s="31"/>
      <c r="N25" s="32" t="s">
        <v>28</v>
      </c>
    </row>
    <row r="26" spans="1:7" ht="12.75">
      <c r="A26" s="30" t="s">
        <v>27</v>
      </c>
      <c r="B26" s="30"/>
      <c r="C26" s="30"/>
      <c r="D26" s="30"/>
      <c r="E26" s="30"/>
      <c r="F26" s="30"/>
      <c r="G26" s="31"/>
    </row>
    <row r="27" spans="1:7" s="30" customFormat="1" ht="12.75">
      <c r="A27" s="4"/>
      <c r="B27" s="4"/>
      <c r="C27" s="4"/>
      <c r="D27" s="4"/>
      <c r="E27" s="4"/>
      <c r="F27" s="4"/>
      <c r="G27" s="18"/>
    </row>
    <row r="28" spans="1:7" s="30" customFormat="1" ht="12.75">
      <c r="A28" s="30" t="s">
        <v>29</v>
      </c>
      <c r="B28" s="30" t="s">
        <v>30</v>
      </c>
      <c r="G28" s="31"/>
    </row>
    <row r="29" spans="1:7" ht="12.75">
      <c r="A29" s="30" t="s">
        <v>31</v>
      </c>
      <c r="B29" s="30" t="s">
        <v>32</v>
      </c>
      <c r="C29" s="30"/>
      <c r="D29" s="30"/>
      <c r="E29" s="30"/>
      <c r="F29" s="30"/>
      <c r="G29" s="31"/>
    </row>
  </sheetData>
  <sheetProtection/>
  <mergeCells count="47">
    <mergeCell ref="A1:K1"/>
    <mergeCell ref="L1:N1"/>
    <mergeCell ref="A2:N2"/>
    <mergeCell ref="A3:N3"/>
    <mergeCell ref="A5:K5"/>
    <mergeCell ref="L5:N5"/>
    <mergeCell ref="A6:A7"/>
    <mergeCell ref="B6:B7"/>
    <mergeCell ref="C6:C7"/>
    <mergeCell ref="D6:D7"/>
    <mergeCell ref="E6:E7"/>
    <mergeCell ref="F6:F7"/>
    <mergeCell ref="G6:G7"/>
    <mergeCell ref="H6:H7"/>
    <mergeCell ref="I6:I7"/>
    <mergeCell ref="J6:J7"/>
    <mergeCell ref="K6:K7"/>
    <mergeCell ref="L6:N6"/>
    <mergeCell ref="A10:K10"/>
    <mergeCell ref="A12:N12"/>
    <mergeCell ref="A14:B14"/>
    <mergeCell ref="C14:D14"/>
    <mergeCell ref="E14:F14"/>
    <mergeCell ref="H14:I14"/>
    <mergeCell ref="J14:K14"/>
    <mergeCell ref="L14:M14"/>
    <mergeCell ref="A15:B15"/>
    <mergeCell ref="C15:D15"/>
    <mergeCell ref="E15:F15"/>
    <mergeCell ref="H15:I15"/>
    <mergeCell ref="J15:K15"/>
    <mergeCell ref="L15:M15"/>
    <mergeCell ref="H18:I18"/>
    <mergeCell ref="J18:K18"/>
    <mergeCell ref="L18:M18"/>
    <mergeCell ref="A16:B16"/>
    <mergeCell ref="C16:D16"/>
    <mergeCell ref="E16:F16"/>
    <mergeCell ref="H16:I16"/>
    <mergeCell ref="J16:K16"/>
    <mergeCell ref="L16:M16"/>
    <mergeCell ref="A19:B19"/>
    <mergeCell ref="C19:D19"/>
    <mergeCell ref="E19:F19"/>
    <mergeCell ref="A17:B17"/>
    <mergeCell ref="C17:D17"/>
    <mergeCell ref="E17:F17"/>
  </mergeCells>
  <printOptions/>
  <pageMargins left="0.3937007874015748" right="0.3937007874015748" top="0.3937007874015748" bottom="0.3937007874015748"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dc:creator>
  <cp:keywords/>
  <dc:description/>
  <cp:lastModifiedBy>Antonio Nariño</cp:lastModifiedBy>
  <cp:lastPrinted>2018-04-27T20:24:21Z</cp:lastPrinted>
  <dcterms:created xsi:type="dcterms:W3CDTF">2009-01-01T16:41:42Z</dcterms:created>
  <dcterms:modified xsi:type="dcterms:W3CDTF">2019-03-20T19:36:17Z</dcterms:modified>
  <cp:category/>
  <cp:version/>
  <cp:contentType/>
  <cp:contentStatus/>
</cp:coreProperties>
</file>