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ONPES 2017" sheetId="1" r:id="rId1"/>
    <sheet name="MPIO 2017" sheetId="2" r:id="rId2"/>
  </sheets>
  <definedNames/>
  <calcPr fullCalcOnLoad="1"/>
</workbook>
</file>

<file path=xl/sharedStrings.xml><?xml version="1.0" encoding="utf-8"?>
<sst xmlns="http://schemas.openxmlformats.org/spreadsheetml/2006/main" count="142" uniqueCount="98">
  <si>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</si>
  <si>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</si>
  <si>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</si>
  <si>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</si>
  <si>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</si>
  <si>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</si>
  <si>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</si>
  <si>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</si>
  <si>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</si>
  <si>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</si>
  <si>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</si>
  <si>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</si>
  <si>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</si>
  <si>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</si>
  <si>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</si>
  <si>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</si>
  <si>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</si>
  <si>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</si>
  <si>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</si>
  <si>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</si>
  <si>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</si>
  <si>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</si>
  <si>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</si>
  <si>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INSTITUCIÓN EDUCATIVA ANTONIO NARIÑO COELLO COCORA</t>
  </si>
  <si>
    <t>JOSE EDUARDO BAQUERO JARAMILLO , En calidad de rector de la INSTITUCIÓN EDUCATIVA ANTONIO NARIÑO COELLO COCORA, identificado con el NIT No. 809002779-2, CERTIFICO que los recursos recibidos por concepto de GRATUIDAD EDUCATIVA SISTEMA GENERAL DE PARTICIPACIONES, asignados mediante resolucion 02373 del 21 de febrero de 2017, los gastos fueron ejecutados conforme a la normatividad vigente en materia presupuestal y demas normas afines vigentes.</t>
  </si>
  <si>
    <t>INGRESOS POR CONCEPTO DE RECURSOS PROCEDENTES DE GRATUIDAD EDUCATIVA SISTEMA GENERAL DE PARTICIPACIONES</t>
  </si>
  <si>
    <t>JOSÉ EDUARDO BAQUERO</t>
  </si>
  <si>
    <t>Ordenador del Gasto</t>
  </si>
  <si>
    <t>Auxiliar Administrativo Pagadora de la Institución</t>
  </si>
  <si>
    <t>Elaboro</t>
  </si>
  <si>
    <t>WRB</t>
  </si>
  <si>
    <t>Reviso</t>
  </si>
  <si>
    <t>RG</t>
  </si>
  <si>
    <t>BALANCE DE RECURSOS POR GRATUIDAD EDUCATIVA SISTEMA GENERAL DE PARTICIPACIONES</t>
  </si>
  <si>
    <t>INGRESOS POR CONCEPTO DE RECURSOS PROCEDENTES DE GRATUIDAD EDUCATIVA TERRITORIAL</t>
  </si>
  <si>
    <t>BALANCE DE RECURSOS POR GRATUIDAD EDUCATIVA TERRITORIAL</t>
  </si>
  <si>
    <t>PORCENTAJE DE APLICACIÓN</t>
  </si>
  <si>
    <t>VALOR ASIGNADO</t>
  </si>
  <si>
    <t>PORCENTAJE ADJUDICADO</t>
  </si>
  <si>
    <t>VALOR EJECUTADO</t>
  </si>
  <si>
    <t>TOTALES</t>
  </si>
  <si>
    <t>SEDE 1 ANTONIO NARIÑO</t>
  </si>
  <si>
    <t>SEDE 10 SAN CRISTOBAL ALTO</t>
  </si>
  <si>
    <t>SEDE 11 SANTA BARBARA</t>
  </si>
  <si>
    <t>SEDE 2 HONDURAS</t>
  </si>
  <si>
    <t>SEDE 3 SAN CRISTOBAL BAJO</t>
  </si>
  <si>
    <t>SEDE 4 PERICO</t>
  </si>
  <si>
    <t>SEDE 5 SANTA ANA</t>
  </si>
  <si>
    <t>SEDE 6 LA LOMA</t>
  </si>
  <si>
    <t>SEDE 7 LA LINDA</t>
  </si>
  <si>
    <t>SEDE 9 LA CIMA</t>
  </si>
  <si>
    <t>SEDE 8 SAN ISIDRO</t>
  </si>
  <si>
    <t>INGRESOS POR TRANSFERENCIAS PRIMER GIRO</t>
  </si>
  <si>
    <t>INGRESOS POR TRANSFERENCIAS SEGUNDO GIRO</t>
  </si>
  <si>
    <t>WILLIAM ROBERTO BAQUERO</t>
  </si>
  <si>
    <t>93384697</t>
  </si>
  <si>
    <t>SERVICIOS PROFESIONALES DE APOYO A LA GESTION</t>
  </si>
  <si>
    <t>RIGOBERTO ROJAS VARGAS</t>
  </si>
  <si>
    <t>93359017</t>
  </si>
  <si>
    <t>CTO 002 2017</t>
  </si>
  <si>
    <t>CTO 001 2017</t>
  </si>
  <si>
    <t>SERVICIOS PROFESIONALES CONTADOR</t>
  </si>
  <si>
    <t>03210702</t>
  </si>
  <si>
    <t>TODAS</t>
  </si>
  <si>
    <t>JAIRO HERRERA</t>
  </si>
  <si>
    <t>93367172</t>
  </si>
  <si>
    <t>CTO 003 2017</t>
  </si>
  <si>
    <t>MANTENIMIENTO GENERAL DE LA PLANTA FISICA</t>
  </si>
  <si>
    <t>03200803</t>
  </si>
  <si>
    <t>03201003</t>
  </si>
  <si>
    <t>LUIS CARLOS ARROYO ALVAREZ</t>
  </si>
  <si>
    <t>10882265</t>
  </si>
  <si>
    <t>CTO 004 2017</t>
  </si>
  <si>
    <t>SERVICIO DE ACTUALIZACION DEL SOFTWARE FINANCE</t>
  </si>
  <si>
    <t>HELIODORO RODRIGUEZ ORTIGOZA</t>
  </si>
  <si>
    <t>5902439</t>
  </si>
  <si>
    <t>CTO 005 2017</t>
  </si>
  <si>
    <t>JOSE EDUARDO BAQUERO JARAMILLO , En calidad de rector de la INSTITUCIÓN EDUCATIVA ANTONIO NARIÑO COELLO COCORA, identificado con el NIT No. 809002779-2, CERTIFICO que los recursos recibidos por concepto de GRATUIDAD EDUCATIVA TERRITORIAL, asignados mediante RESOLUCION MUNICIPAL 0312 de febrero 09 de 2017 Y 001947 de julio 19 de 2017, los gastos fueron ejecutados conforme a la normatividad vigente en materia presupuestal y demas normas afines vigentes.</t>
  </si>
  <si>
    <t>03210602</t>
  </si>
  <si>
    <t>GUSTAVO ADOLFO HUEPA</t>
  </si>
  <si>
    <t>1039048783</t>
  </si>
  <si>
    <t>CTO 006 2017</t>
  </si>
  <si>
    <t>SUMINISTRO DE ELEMENTOS DE CONSUMO</t>
  </si>
  <si>
    <t>03210902</t>
  </si>
  <si>
    <t>JESUS ANDRES PELAEZ</t>
  </si>
  <si>
    <t>93238746</t>
  </si>
  <si>
    <t>CTO 007 2017</t>
  </si>
  <si>
    <t>SERVICIO DE IMPRESIÓN DE DOCUMENTOS</t>
  </si>
  <si>
    <t>03210303</t>
  </si>
  <si>
    <t>JHON ALEXANDER HUEPA OSPINA</t>
  </si>
  <si>
    <t>14139363</t>
  </si>
  <si>
    <t>CTO 009 2017</t>
  </si>
  <si>
    <t>SUMINISTRO DE CIRCUITO CERRADO DE TELEVISION Y ALARMAS</t>
  </si>
  <si>
    <t>IBAGUÉ, DICIEMBRE 31 DE 2017</t>
  </si>
  <si>
    <t>032111</t>
  </si>
  <si>
    <t>LA PREVISORA S.A</t>
  </si>
  <si>
    <t>860002400</t>
  </si>
  <si>
    <t>RENOVACION POLIZA INSTITUCION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</si>
</sst>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;@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d/mm/yyyy;@"/>
    <numFmt numFmtId="191" formatCode="[$-240A]hh:mm:ss\ AM/PM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_ * #,##0.00_ ;_ * \-#,##0.00_ ;_ * \-??_ ;_ @_ "/>
    <numFmt numFmtId="199" formatCode="_ * #,##0_ ;_ * \-#,##0_ ;_ * \-??_ ;_ @_ 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?_ ;_ @_ "/>
    <numFmt numFmtId="205" formatCode="_ * #,##0_ ;_ * \-#,##0_ ;_ * &quot;-&quot;??_ ;_ @_ "/>
    <numFmt numFmtId="206" formatCode="[$-C0A]d\-mmm\-yy;@"/>
    <numFmt numFmtId="207" formatCode="[$-240A]h:mm:ss\ AM/PM"/>
    <numFmt numFmtId="208" formatCode="_(&quot;$ &quot;* #,##0.00_);_(&quot;$ &quot;* \(#,##0.00\);_(&quot;$ &quot;* \-??_);_(@_)"/>
    <numFmt numFmtId="209" formatCode="_(&quot;$ &quot;* #,##0_);_(&quot;$ &quot;* \(#,##0\);_(&quot;$ &quot;* \-??_);_(@_)"/>
    <numFmt numFmtId="210" formatCode="[$-240A]dddd\,\ d\ &quot;de&quot;\ mmmm\ &quot;de&quot;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9" fontId="0" fillId="0" borderId="10" xfId="54" applyNumberFormat="1" applyFont="1" applyFill="1" applyBorder="1" applyAlignment="1">
      <alignment vertical="top" wrapText="1" readingOrder="1"/>
    </xf>
    <xf numFmtId="189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9" fontId="0" fillId="0" borderId="0" xfId="54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7" fontId="0" fillId="0" borderId="11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 readingOrder="1"/>
    </xf>
    <xf numFmtId="0" fontId="0" fillId="0" borderId="13" xfId="0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205" fontId="0" fillId="0" borderId="0" xfId="50" applyNumberFormat="1" applyFont="1" applyFill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189" fontId="0" fillId="0" borderId="0" xfId="54" applyNumberFormat="1" applyFont="1" applyFill="1" applyBorder="1" applyAlignment="1">
      <alignment vertical="top" wrapText="1" readingOrder="1"/>
    </xf>
    <xf numFmtId="0" fontId="45" fillId="0" borderId="0" xfId="0" applyFont="1" applyFill="1" applyAlignment="1">
      <alignment vertical="top" wrapText="1" readingOrder="1"/>
    </xf>
    <xf numFmtId="49" fontId="0" fillId="0" borderId="15" xfId="0" applyNumberFormat="1" applyFont="1" applyFill="1" applyBorder="1" applyAlignment="1">
      <alignment horizontal="right" vertical="top" wrapText="1" readingOrder="1"/>
    </xf>
    <xf numFmtId="49" fontId="0" fillId="0" borderId="16" xfId="0" applyNumberFormat="1" applyFont="1" applyFill="1" applyBorder="1" applyAlignment="1">
      <alignment horizontal="right"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horizontal="right" vertical="top" wrapText="1" readingOrder="1"/>
    </xf>
    <xf numFmtId="0" fontId="0" fillId="0" borderId="18" xfId="0" applyFont="1" applyFill="1" applyBorder="1" applyAlignment="1">
      <alignment vertical="top" wrapText="1" readingOrder="1"/>
    </xf>
    <xf numFmtId="0" fontId="46" fillId="0" borderId="0" xfId="0" applyFont="1" applyFill="1" applyAlignment="1">
      <alignment vertical="top" wrapText="1" readingOrder="1"/>
    </xf>
    <xf numFmtId="209" fontId="0" fillId="0" borderId="19" xfId="54" applyNumberFormat="1" applyFont="1" applyFill="1" applyBorder="1" applyAlignment="1" applyProtection="1">
      <alignment vertical="top"/>
      <protection/>
    </xf>
    <xf numFmtId="189" fontId="0" fillId="0" borderId="20" xfId="54" applyNumberFormat="1" applyFont="1" applyFill="1" applyBorder="1" applyAlignment="1">
      <alignment vertical="top" wrapText="1" readingOrder="1"/>
    </xf>
    <xf numFmtId="0" fontId="0" fillId="0" borderId="0" xfId="0" applyFill="1" applyAlignment="1">
      <alignment vertical="top" readingOrder="1"/>
    </xf>
    <xf numFmtId="205" fontId="0" fillId="0" borderId="0" xfId="50" applyNumberFormat="1" applyFont="1" applyFill="1" applyAlignment="1">
      <alignment vertical="top" readingOrder="1"/>
    </xf>
    <xf numFmtId="0" fontId="0" fillId="0" borderId="13" xfId="0" applyFill="1" applyBorder="1" applyAlignment="1">
      <alignment horizontal="right" vertical="top" wrapText="1" readingOrder="1"/>
    </xf>
    <xf numFmtId="0" fontId="0" fillId="0" borderId="0" xfId="0" applyFill="1" applyAlignment="1">
      <alignment horizontal="right" vertical="top" readingOrder="1"/>
    </xf>
    <xf numFmtId="0" fontId="47" fillId="0" borderId="21" xfId="0" applyFont="1" applyFill="1" applyBorder="1" applyAlignment="1">
      <alignment vertical="top" wrapText="1"/>
    </xf>
    <xf numFmtId="0" fontId="47" fillId="0" borderId="22" xfId="0" applyFont="1" applyFill="1" applyBorder="1" applyAlignment="1">
      <alignment vertical="top" wrapText="1"/>
    </xf>
    <xf numFmtId="192" fontId="47" fillId="0" borderId="21" xfId="54" applyNumberFormat="1" applyFont="1" applyFill="1" applyBorder="1" applyAlignment="1">
      <alignment vertical="top" wrapText="1"/>
    </xf>
    <xf numFmtId="10" fontId="47" fillId="0" borderId="21" xfId="61" applyNumberFormat="1" applyFont="1" applyFill="1" applyBorder="1" applyAlignment="1">
      <alignment vertical="top" wrapText="1"/>
    </xf>
    <xf numFmtId="192" fontId="47" fillId="0" borderId="22" xfId="54" applyNumberFormat="1" applyFont="1" applyFill="1" applyBorder="1" applyAlignment="1">
      <alignment vertical="top" wrapText="1"/>
    </xf>
    <xf numFmtId="192" fontId="47" fillId="0" borderId="23" xfId="54" applyNumberFormat="1" applyFont="1" applyFill="1" applyBorder="1" applyAlignment="1">
      <alignment vertical="top" wrapText="1"/>
    </xf>
    <xf numFmtId="192" fontId="47" fillId="0" borderId="24" xfId="54" applyNumberFormat="1" applyFont="1" applyFill="1" applyBorder="1" applyAlignment="1">
      <alignment vertical="top" wrapText="1"/>
    </xf>
    <xf numFmtId="10" fontId="47" fillId="0" borderId="23" xfId="0" applyNumberFormat="1" applyFont="1" applyFill="1" applyBorder="1" applyAlignment="1">
      <alignment vertical="top" wrapText="1"/>
    </xf>
    <xf numFmtId="189" fontId="0" fillId="0" borderId="11" xfId="54" applyNumberFormat="1" applyFont="1" applyFill="1" applyBorder="1" applyAlignment="1">
      <alignment vertical="top" wrapText="1" readingOrder="1"/>
    </xf>
    <xf numFmtId="0" fontId="0" fillId="0" borderId="18" xfId="0" applyFont="1" applyFill="1" applyBorder="1" applyAlignment="1">
      <alignment vertical="top" wrapText="1"/>
    </xf>
    <xf numFmtId="49" fontId="0" fillId="0" borderId="25" xfId="0" applyNumberFormat="1" applyFont="1" applyFill="1" applyBorder="1" applyAlignment="1">
      <alignment horizontal="right" vertical="top" wrapText="1" readingOrder="1"/>
    </xf>
    <xf numFmtId="49" fontId="0" fillId="0" borderId="14" xfId="0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2" fontId="0" fillId="0" borderId="20" xfId="55" applyFont="1" applyFill="1" applyBorder="1" applyAlignment="1">
      <alignment vertical="top" wrapText="1" readingOrder="1"/>
    </xf>
    <xf numFmtId="49" fontId="0" fillId="0" borderId="14" xfId="0" applyNumberFormat="1" applyFont="1" applyFill="1" applyBorder="1" applyAlignment="1">
      <alignment horizontal="right" vertical="top" wrapText="1" readingOrder="1"/>
    </xf>
    <xf numFmtId="187" fontId="0" fillId="0" borderId="15" xfId="0" applyNumberFormat="1" applyFont="1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49" fontId="0" fillId="0" borderId="15" xfId="0" applyNumberFormat="1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182" fontId="0" fillId="0" borderId="11" xfId="55" applyFont="1" applyFill="1" applyBorder="1" applyAlignment="1">
      <alignment vertical="top" wrapText="1" readingOrder="1"/>
    </xf>
    <xf numFmtId="209" fontId="0" fillId="0" borderId="18" xfId="54" applyNumberFormat="1" applyFont="1" applyFill="1" applyBorder="1" applyAlignment="1" applyProtection="1">
      <alignment vertical="top"/>
      <protection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49" fontId="0" fillId="0" borderId="28" xfId="0" applyNumberFormat="1" applyFont="1" applyFill="1" applyBorder="1" applyAlignment="1">
      <alignment horizontal="right" vertical="top" wrapText="1" readingOrder="1"/>
    </xf>
    <xf numFmtId="189" fontId="0" fillId="0" borderId="20" xfId="54" applyNumberFormat="1" applyFont="1" applyFill="1" applyBorder="1" applyAlignment="1" applyProtection="1">
      <alignment vertical="top"/>
      <protection/>
    </xf>
    <xf numFmtId="189" fontId="0" fillId="0" borderId="18" xfId="54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0" borderId="13" xfId="0" applyFill="1" applyBorder="1" applyAlignment="1">
      <alignment horizontal="left" vertical="top" wrapText="1" readingOrder="1"/>
    </xf>
    <xf numFmtId="189" fontId="0" fillId="0" borderId="13" xfId="54" applyNumberFormat="1" applyFon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28" xfId="0" applyFill="1" applyBorder="1" applyAlignment="1">
      <alignment vertical="top" wrapText="1" readingOrder="1"/>
    </xf>
    <xf numFmtId="205" fontId="0" fillId="0" borderId="29" xfId="50" applyNumberFormat="1" applyFont="1" applyFill="1" applyBorder="1" applyAlignment="1">
      <alignment vertical="top" wrapText="1" readingOrder="1"/>
    </xf>
    <xf numFmtId="205" fontId="0" fillId="0" borderId="28" xfId="50" applyNumberFormat="1" applyFont="1" applyFill="1" applyBorder="1" applyAlignment="1">
      <alignment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0" fillId="0" borderId="32" xfId="0" applyFill="1" applyBorder="1" applyAlignment="1">
      <alignment horizontal="center" vertical="top" wrapText="1" readingOrder="1"/>
    </xf>
    <xf numFmtId="0" fontId="0" fillId="0" borderId="33" xfId="0" applyFill="1" applyBorder="1" applyAlignment="1">
      <alignment vertical="top" wrapText="1" readingOrder="1"/>
    </xf>
    <xf numFmtId="0" fontId="0" fillId="0" borderId="34" xfId="0" applyFill="1" applyBorder="1" applyAlignment="1">
      <alignment vertical="top" wrapText="1" readingOrder="1"/>
    </xf>
    <xf numFmtId="0" fontId="0" fillId="0" borderId="35" xfId="0" applyFill="1" applyBorder="1" applyAlignment="1">
      <alignment vertical="top" wrapText="1" readingOrder="1"/>
    </xf>
    <xf numFmtId="0" fontId="0" fillId="0" borderId="36" xfId="0" applyFont="1" applyFill="1" applyBorder="1" applyAlignment="1">
      <alignment horizontal="left" vertical="top" wrapText="1" readingOrder="1"/>
    </xf>
    <xf numFmtId="0" fontId="0" fillId="0" borderId="37" xfId="0" applyFill="1" applyBorder="1" applyAlignment="1">
      <alignment horizontal="left" vertical="top" wrapText="1" readingOrder="1"/>
    </xf>
    <xf numFmtId="189" fontId="0" fillId="0" borderId="37" xfId="54" applyNumberFormat="1" applyFont="1" applyFill="1" applyBorder="1" applyAlignment="1">
      <alignment horizontal="center" vertical="top" wrapText="1" readingOrder="1"/>
    </xf>
    <xf numFmtId="189" fontId="0" fillId="0" borderId="37" xfId="54" applyNumberFormat="1" applyFont="1" applyFill="1" applyBorder="1" applyAlignment="1">
      <alignment horizontal="right" vertical="top" wrapText="1" readingOrder="1"/>
    </xf>
    <xf numFmtId="189" fontId="0" fillId="0" borderId="38" xfId="54" applyNumberFormat="1" applyFont="1" applyFill="1" applyBorder="1" applyAlignment="1">
      <alignment horizontal="right" vertical="top" wrapText="1" readingOrder="1"/>
    </xf>
    <xf numFmtId="0" fontId="0" fillId="0" borderId="36" xfId="0" applyFill="1" applyBorder="1" applyAlignment="1">
      <alignment horizontal="left" vertical="top" wrapText="1" readingOrder="1"/>
    </xf>
    <xf numFmtId="189" fontId="0" fillId="0" borderId="37" xfId="54" applyNumberFormat="1" applyFont="1" applyFill="1" applyBorder="1" applyAlignment="1">
      <alignment horizontal="right" vertical="top" wrapText="1" readingOrder="1"/>
    </xf>
    <xf numFmtId="189" fontId="0" fillId="0" borderId="38" xfId="54" applyNumberFormat="1" applyFont="1" applyFill="1" applyBorder="1" applyAlignment="1">
      <alignment horizontal="right" vertical="top" wrapText="1" readingOrder="1"/>
    </xf>
    <xf numFmtId="0" fontId="0" fillId="0" borderId="39" xfId="0" applyFill="1" applyBorder="1" applyAlignment="1">
      <alignment horizontal="left" vertical="top" wrapText="1" readingOrder="1"/>
    </xf>
    <xf numFmtId="0" fontId="0" fillId="0" borderId="21" xfId="0" applyFill="1" applyBorder="1" applyAlignment="1">
      <alignment horizontal="left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189" fontId="0" fillId="0" borderId="21" xfId="54" applyNumberFormat="1" applyFont="1" applyFill="1" applyBorder="1" applyAlignment="1">
      <alignment horizontal="center" vertical="top" wrapText="1" readingOrder="1"/>
    </xf>
    <xf numFmtId="189" fontId="0" fillId="0" borderId="22" xfId="54" applyNumberFormat="1" applyFont="1" applyFill="1" applyBorder="1" applyAlignment="1">
      <alignment horizontal="center" vertical="top" wrapText="1" readingOrder="1"/>
    </xf>
    <xf numFmtId="0" fontId="0" fillId="0" borderId="39" xfId="0" applyFont="1" applyFill="1" applyBorder="1" applyAlignment="1">
      <alignment horizontal="left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189" fontId="0" fillId="0" borderId="22" xfId="54" applyNumberFormat="1" applyFont="1" applyFill="1" applyBorder="1" applyAlignment="1">
      <alignment horizontal="right" vertical="top" wrapText="1" readingOrder="1"/>
    </xf>
    <xf numFmtId="0" fontId="0" fillId="0" borderId="40" xfId="0" applyFill="1" applyBorder="1" applyAlignment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189" fontId="0" fillId="0" borderId="23" xfId="54" applyNumberFormat="1" applyFont="1" applyFill="1" applyBorder="1" applyAlignment="1">
      <alignment horizontal="right" vertical="top" wrapText="1" readingOrder="1"/>
    </xf>
    <xf numFmtId="189" fontId="0" fillId="0" borderId="23" xfId="54" applyNumberFormat="1" applyFont="1" applyFill="1" applyBorder="1" applyAlignment="1">
      <alignment horizontal="center" vertical="top" wrapText="1" readingOrder="1"/>
    </xf>
    <xf numFmtId="189" fontId="0" fillId="0" borderId="24" xfId="54" applyNumberFormat="1" applyFont="1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189" fontId="0" fillId="0" borderId="31" xfId="54" applyNumberFormat="1" applyFont="1" applyFill="1" applyBorder="1" applyAlignment="1">
      <alignment horizontal="right" vertical="top" wrapText="1" readingOrder="1"/>
    </xf>
    <xf numFmtId="189" fontId="0" fillId="0" borderId="32" xfId="54" applyNumberFormat="1" applyFont="1" applyFill="1" applyBorder="1" applyAlignment="1">
      <alignment horizontal="right" vertical="top" wrapText="1" readingOrder="1"/>
    </xf>
    <xf numFmtId="0" fontId="47" fillId="0" borderId="36" xfId="0" applyFont="1" applyFill="1" applyBorder="1" applyAlignment="1">
      <alignment horizontal="center" vertical="top" wrapText="1"/>
    </xf>
    <xf numFmtId="0" fontId="47" fillId="0" borderId="37" xfId="0" applyFont="1" applyFill="1" applyBorder="1" applyAlignment="1">
      <alignment horizontal="center" vertical="top" wrapText="1"/>
    </xf>
    <xf numFmtId="0" fontId="47" fillId="0" borderId="38" xfId="0" applyFont="1" applyFill="1" applyBorder="1" applyAlignment="1">
      <alignment horizontal="center" vertical="top" wrapText="1"/>
    </xf>
    <xf numFmtId="0" fontId="47" fillId="0" borderId="39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0" fontId="47" fillId="0" borderId="40" xfId="0" applyFont="1" applyFill="1" applyBorder="1" applyAlignment="1">
      <alignment horizontal="left" vertical="top" wrapText="1"/>
    </xf>
    <xf numFmtId="0" fontId="47" fillId="0" borderId="23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vertical="top" wrapText="1" readingOrder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S7" sqref="S7"/>
    </sheetView>
  </sheetViews>
  <sheetFormatPr defaultColWidth="11.421875" defaultRowHeight="12.75"/>
  <cols>
    <col min="1" max="1" width="11.7109375" style="4" customWidth="1"/>
    <col min="2" max="2" width="7.00390625" style="4" customWidth="1"/>
    <col min="3" max="3" width="8.7109375" style="4" customWidth="1"/>
    <col min="4" max="4" width="5.00390625" style="4" customWidth="1"/>
    <col min="5" max="5" width="9.140625" style="4" customWidth="1"/>
    <col min="6" max="6" width="6.8515625" style="4" customWidth="1"/>
    <col min="7" max="7" width="4.7109375" style="18" customWidth="1"/>
    <col min="8" max="8" width="15.8515625" style="4" customWidth="1"/>
    <col min="9" max="9" width="11.00390625" style="4" customWidth="1"/>
    <col min="10" max="10" width="5.8515625" style="4" customWidth="1"/>
    <col min="11" max="11" width="16.8515625" style="4" customWidth="1"/>
    <col min="12" max="12" width="12.8515625" style="4" customWidth="1"/>
    <col min="13" max="13" width="11.7109375" style="4" customWidth="1"/>
    <col min="14" max="14" width="12.42187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 t="s">
        <v>93</v>
      </c>
      <c r="M1" s="64"/>
      <c r="N1" s="64"/>
      <c r="O1" s="27"/>
    </row>
    <row r="2" spans="1:15" ht="12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7"/>
    </row>
    <row r="3" spans="1:15" ht="54" customHeight="1">
      <c r="A3" s="65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27"/>
    </row>
    <row r="5" spans="1:14" ht="27" customHeight="1" thickBot="1">
      <c r="A5" s="67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>
        <v>60203635</v>
      </c>
      <c r="M5" s="68"/>
      <c r="N5" s="68"/>
    </row>
    <row r="6" spans="1:14" ht="26.25" customHeight="1" thickBot="1">
      <c r="A6" s="69" t="s">
        <v>1</v>
      </c>
      <c r="B6" s="69" t="s">
        <v>2</v>
      </c>
      <c r="C6" s="69" t="s">
        <v>3</v>
      </c>
      <c r="D6" s="69" t="s">
        <v>4</v>
      </c>
      <c r="E6" s="69" t="s">
        <v>5</v>
      </c>
      <c r="F6" s="69" t="s">
        <v>6</v>
      </c>
      <c r="G6" s="71" t="s">
        <v>7</v>
      </c>
      <c r="H6" s="69" t="s">
        <v>8</v>
      </c>
      <c r="I6" s="69" t="s">
        <v>9</v>
      </c>
      <c r="J6" s="69" t="s">
        <v>10</v>
      </c>
      <c r="K6" s="69" t="s">
        <v>11</v>
      </c>
      <c r="L6" s="73" t="s">
        <v>12</v>
      </c>
      <c r="M6" s="74"/>
      <c r="N6" s="75"/>
    </row>
    <row r="7" spans="1:14" ht="77.25" thickBot="1">
      <c r="A7" s="70"/>
      <c r="B7" s="70"/>
      <c r="C7" s="70"/>
      <c r="D7" s="70"/>
      <c r="E7" s="70"/>
      <c r="F7" s="70"/>
      <c r="G7" s="72"/>
      <c r="H7" s="70"/>
      <c r="I7" s="70"/>
      <c r="J7" s="70"/>
      <c r="K7" s="70"/>
      <c r="L7" s="1" t="s">
        <v>13</v>
      </c>
      <c r="M7" s="1" t="s">
        <v>14</v>
      </c>
      <c r="N7" s="1" t="s">
        <v>15</v>
      </c>
    </row>
    <row r="8" spans="1:15" ht="38.25">
      <c r="A8" s="11">
        <v>42843</v>
      </c>
      <c r="B8" s="6">
        <v>3</v>
      </c>
      <c r="C8" s="11">
        <v>42852</v>
      </c>
      <c r="D8" s="6">
        <v>3</v>
      </c>
      <c r="E8" s="22" t="s">
        <v>62</v>
      </c>
      <c r="F8" s="111" t="s">
        <v>63</v>
      </c>
      <c r="G8" s="8"/>
      <c r="H8" s="12" t="s">
        <v>64</v>
      </c>
      <c r="I8" s="10" t="s">
        <v>65</v>
      </c>
      <c r="J8" s="7" t="s">
        <v>66</v>
      </c>
      <c r="K8" s="24" t="s">
        <v>67</v>
      </c>
      <c r="L8" s="48">
        <v>12353000</v>
      </c>
      <c r="M8" s="28"/>
      <c r="N8" s="29"/>
      <c r="O8" s="21"/>
    </row>
    <row r="9" spans="1:15" ht="38.25">
      <c r="A9" s="11">
        <v>42963</v>
      </c>
      <c r="B9" s="6">
        <v>5</v>
      </c>
      <c r="C9" s="11">
        <v>42972</v>
      </c>
      <c r="D9" s="6">
        <v>5</v>
      </c>
      <c r="E9" s="22" t="s">
        <v>62</v>
      </c>
      <c r="F9" s="111" t="s">
        <v>63</v>
      </c>
      <c r="G9" s="8"/>
      <c r="H9" s="12" t="s">
        <v>74</v>
      </c>
      <c r="I9" s="10" t="s">
        <v>75</v>
      </c>
      <c r="J9" s="7" t="s">
        <v>76</v>
      </c>
      <c r="K9" s="26" t="s">
        <v>67</v>
      </c>
      <c r="L9" s="55">
        <v>14050635</v>
      </c>
      <c r="M9" s="56"/>
      <c r="N9" s="9">
        <v>101965</v>
      </c>
      <c r="O9" s="21"/>
    </row>
    <row r="10" spans="1:15" ht="38.25">
      <c r="A10" s="11">
        <v>43027</v>
      </c>
      <c r="B10" s="6">
        <v>8</v>
      </c>
      <c r="C10" s="11">
        <v>43034</v>
      </c>
      <c r="D10" s="51">
        <v>8</v>
      </c>
      <c r="E10" s="22" t="s">
        <v>78</v>
      </c>
      <c r="F10" s="111" t="s">
        <v>63</v>
      </c>
      <c r="G10" s="8"/>
      <c r="H10" s="12" t="s">
        <v>79</v>
      </c>
      <c r="I10" s="10" t="s">
        <v>80</v>
      </c>
      <c r="J10" s="7" t="s">
        <v>81</v>
      </c>
      <c r="K10" s="26" t="s">
        <v>82</v>
      </c>
      <c r="L10" s="55">
        <v>13945548</v>
      </c>
      <c r="M10" s="8"/>
      <c r="N10" s="9"/>
      <c r="O10" s="21"/>
    </row>
    <row r="11" spans="1:15" ht="38.25">
      <c r="A11" s="50">
        <v>43048</v>
      </c>
      <c r="B11" s="51">
        <v>9</v>
      </c>
      <c r="C11" s="50">
        <v>43060</v>
      </c>
      <c r="D11" s="51">
        <v>9</v>
      </c>
      <c r="E11" s="22" t="s">
        <v>83</v>
      </c>
      <c r="F11" s="111" t="s">
        <v>63</v>
      </c>
      <c r="G11" s="46"/>
      <c r="H11" s="12" t="s">
        <v>84</v>
      </c>
      <c r="I11" s="53" t="s">
        <v>85</v>
      </c>
      <c r="J11" s="54" t="s">
        <v>86</v>
      </c>
      <c r="K11" s="13" t="s">
        <v>87</v>
      </c>
      <c r="L11" s="47">
        <v>3935000</v>
      </c>
      <c r="M11" s="46"/>
      <c r="N11" s="47"/>
      <c r="O11" s="21"/>
    </row>
    <row r="12" spans="1:15" ht="38.25">
      <c r="A12" s="50">
        <v>43017</v>
      </c>
      <c r="B12" s="51">
        <v>7</v>
      </c>
      <c r="C12" s="50">
        <v>43017</v>
      </c>
      <c r="D12" s="51">
        <v>7</v>
      </c>
      <c r="E12" s="22" t="s">
        <v>94</v>
      </c>
      <c r="F12" s="111" t="s">
        <v>63</v>
      </c>
      <c r="G12" s="46"/>
      <c r="H12" s="12" t="s">
        <v>95</v>
      </c>
      <c r="I12" s="53" t="s">
        <v>96</v>
      </c>
      <c r="J12" s="54"/>
      <c r="K12" s="13" t="s">
        <v>97</v>
      </c>
      <c r="L12" s="47">
        <v>3525234</v>
      </c>
      <c r="M12" s="46"/>
      <c r="N12" s="47"/>
      <c r="O12" s="21"/>
    </row>
    <row r="13" spans="1:15" ht="12.75">
      <c r="A13" s="50"/>
      <c r="B13" s="51"/>
      <c r="C13" s="50"/>
      <c r="D13" s="51"/>
      <c r="E13" s="22"/>
      <c r="F13" s="13"/>
      <c r="G13" s="46"/>
      <c r="H13" s="12"/>
      <c r="I13" s="53"/>
      <c r="J13" s="54"/>
      <c r="K13" s="13"/>
      <c r="L13" s="47"/>
      <c r="M13" s="46"/>
      <c r="N13" s="47"/>
      <c r="O13" s="21"/>
    </row>
    <row r="14" spans="1:15" ht="13.5" thickBot="1">
      <c r="A14" s="11"/>
      <c r="B14" s="6"/>
      <c r="C14" s="11"/>
      <c r="D14" s="6"/>
      <c r="E14" s="59"/>
      <c r="F14" s="26"/>
      <c r="G14" s="17"/>
      <c r="H14" s="43"/>
      <c r="I14" s="59"/>
      <c r="J14" s="7"/>
      <c r="K14" s="26"/>
      <c r="L14" s="6"/>
      <c r="M14" s="16"/>
      <c r="N14" s="15"/>
      <c r="O14" s="21" t="e">
        <f>#REF!/L5</f>
        <v>#REF!</v>
      </c>
    </row>
    <row r="15" spans="1:14" ht="13.5" thickBot="1">
      <c r="A15" s="76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2">
        <f>SUM(L8:L14)</f>
        <v>47809417</v>
      </c>
      <c r="M15" s="2">
        <f>SUM(M8:M14)</f>
        <v>0</v>
      </c>
      <c r="N15" s="2">
        <f>SUM(N8:N14)</f>
        <v>101965</v>
      </c>
    </row>
    <row r="16" ht="12.75">
      <c r="L16" s="3"/>
    </row>
    <row r="17" spans="1:14" ht="12.75">
      <c r="A17" s="62" t="s">
        <v>33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ht="13.5" thickBot="1"/>
    <row r="19" spans="1:14" ht="39.75" customHeight="1">
      <c r="A19" s="79" t="s">
        <v>52</v>
      </c>
      <c r="B19" s="80"/>
      <c r="C19" s="81"/>
      <c r="D19" s="81"/>
      <c r="E19" s="82">
        <v>19099767</v>
      </c>
      <c r="F19" s="83"/>
      <c r="H19" s="84" t="s">
        <v>20</v>
      </c>
      <c r="I19" s="80"/>
      <c r="J19" s="81"/>
      <c r="K19" s="81"/>
      <c r="L19" s="85">
        <f>L15+M15+N15</f>
        <v>47911382</v>
      </c>
      <c r="M19" s="86"/>
      <c r="N19" s="19"/>
    </row>
    <row r="20" spans="1:14" ht="39" customHeight="1">
      <c r="A20" s="92" t="s">
        <v>53</v>
      </c>
      <c r="B20" s="88"/>
      <c r="C20" s="90"/>
      <c r="D20" s="90"/>
      <c r="E20" s="93">
        <v>41103868</v>
      </c>
      <c r="F20" s="94"/>
      <c r="H20" s="87" t="s">
        <v>21</v>
      </c>
      <c r="I20" s="88"/>
      <c r="J20" s="89">
        <f>N15</f>
        <v>101965</v>
      </c>
      <c r="K20" s="89"/>
      <c r="L20" s="90"/>
      <c r="M20" s="91"/>
      <c r="N20" s="20"/>
    </row>
    <row r="21" spans="1:14" ht="40.5" customHeight="1" thickBot="1">
      <c r="A21" s="87" t="s">
        <v>17</v>
      </c>
      <c r="B21" s="88"/>
      <c r="C21" s="93">
        <f>L15</f>
        <v>47809417</v>
      </c>
      <c r="D21" s="93"/>
      <c r="E21" s="90"/>
      <c r="F21" s="91"/>
      <c r="H21" s="95" t="s">
        <v>22</v>
      </c>
      <c r="I21" s="96"/>
      <c r="J21" s="97">
        <f>L15+M15</f>
        <v>47809417</v>
      </c>
      <c r="K21" s="97"/>
      <c r="L21" s="98"/>
      <c r="M21" s="99"/>
      <c r="N21" s="20"/>
    </row>
    <row r="22" spans="1:14" ht="27.75" customHeight="1" thickBot="1">
      <c r="A22" s="95" t="s">
        <v>18</v>
      </c>
      <c r="B22" s="96"/>
      <c r="C22" s="97">
        <f>E19-C21+E20</f>
        <v>12394218</v>
      </c>
      <c r="D22" s="97"/>
      <c r="E22" s="98"/>
      <c r="F22" s="99"/>
      <c r="H22" s="19"/>
      <c r="I22" s="19"/>
      <c r="J22" s="20"/>
      <c r="K22" s="20"/>
      <c r="L22" s="20"/>
      <c r="M22" s="20"/>
      <c r="N22" s="19"/>
    </row>
    <row r="23" spans="3:14" ht="13.5" thickBot="1">
      <c r="C23" s="5"/>
      <c r="D23" s="5"/>
      <c r="E23" s="5"/>
      <c r="F23" s="5"/>
      <c r="H23" s="100" t="s">
        <v>19</v>
      </c>
      <c r="I23" s="101"/>
      <c r="J23" s="102">
        <f>SUM(J19:K21)</f>
        <v>47911382</v>
      </c>
      <c r="K23" s="102"/>
      <c r="L23" s="102">
        <f>SUM(L19:M21)</f>
        <v>47911382</v>
      </c>
      <c r="M23" s="103"/>
      <c r="N23" s="25"/>
    </row>
    <row r="24" spans="1:6" ht="13.5" thickBot="1">
      <c r="A24" s="100" t="s">
        <v>19</v>
      </c>
      <c r="B24" s="101"/>
      <c r="C24" s="102">
        <f>SUM(C19:D22)</f>
        <v>60203635</v>
      </c>
      <c r="D24" s="102"/>
      <c r="E24" s="102">
        <f>SUM(E19:F22)</f>
        <v>60203635</v>
      </c>
      <c r="F24" s="103"/>
    </row>
    <row r="31" spans="1:14" s="30" customFormat="1" ht="13.5" thickBot="1">
      <c r="A31" s="14"/>
      <c r="B31" s="14"/>
      <c r="C31" s="14"/>
      <c r="D31" s="14"/>
      <c r="E31" s="4"/>
      <c r="F31" s="4"/>
      <c r="G31" s="18"/>
      <c r="L31" s="14"/>
      <c r="M31" s="14"/>
      <c r="N31" s="32"/>
    </row>
    <row r="32" spans="1:14" s="30" customFormat="1" ht="12.75">
      <c r="A32" s="30" t="s">
        <v>26</v>
      </c>
      <c r="G32" s="31"/>
      <c r="N32" s="33" t="s">
        <v>28</v>
      </c>
    </row>
    <row r="33" spans="1:7" ht="12.75">
      <c r="A33" s="30" t="s">
        <v>27</v>
      </c>
      <c r="B33" s="30"/>
      <c r="C33" s="30"/>
      <c r="D33" s="30"/>
      <c r="E33" s="30"/>
      <c r="F33" s="30"/>
      <c r="G33" s="31"/>
    </row>
    <row r="34" spans="1:7" s="30" customFormat="1" ht="12.75">
      <c r="A34" s="4"/>
      <c r="B34" s="4"/>
      <c r="C34" s="4"/>
      <c r="D34" s="4"/>
      <c r="E34" s="4"/>
      <c r="F34" s="4"/>
      <c r="G34" s="18"/>
    </row>
    <row r="35" spans="1:7" s="30" customFormat="1" ht="12.75">
      <c r="A35" s="30" t="s">
        <v>29</v>
      </c>
      <c r="B35" s="30" t="s">
        <v>30</v>
      </c>
      <c r="G35" s="31"/>
    </row>
    <row r="36" spans="1:7" ht="12.75">
      <c r="A36" s="30" t="s">
        <v>31</v>
      </c>
      <c r="B36" s="30" t="s">
        <v>32</v>
      </c>
      <c r="C36" s="30"/>
      <c r="D36" s="30"/>
      <c r="E36" s="30"/>
      <c r="F36" s="30"/>
      <c r="G36" s="31"/>
    </row>
  </sheetData>
  <sheetProtection/>
  <mergeCells count="47">
    <mergeCell ref="A24:B24"/>
    <mergeCell ref="C24:D24"/>
    <mergeCell ref="E24:F24"/>
    <mergeCell ref="H23:I23"/>
    <mergeCell ref="J23:K23"/>
    <mergeCell ref="L23:M23"/>
    <mergeCell ref="A22:B22"/>
    <mergeCell ref="C22:D22"/>
    <mergeCell ref="E22:F22"/>
    <mergeCell ref="H21:I21"/>
    <mergeCell ref="J21:K21"/>
    <mergeCell ref="L21:M21"/>
    <mergeCell ref="A21:B21"/>
    <mergeCell ref="C21:D21"/>
    <mergeCell ref="E21:F21"/>
    <mergeCell ref="H20:I20"/>
    <mergeCell ref="J20:K20"/>
    <mergeCell ref="L20:M20"/>
    <mergeCell ref="A20:B20"/>
    <mergeCell ref="C20:D20"/>
    <mergeCell ref="E20:F20"/>
    <mergeCell ref="A15:K15"/>
    <mergeCell ref="A19:B19"/>
    <mergeCell ref="C19:D19"/>
    <mergeCell ref="E19:F19"/>
    <mergeCell ref="H19:I19"/>
    <mergeCell ref="J19:K19"/>
    <mergeCell ref="A17:N17"/>
    <mergeCell ref="L19:M19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0">
      <selection activeCell="M12" sqref="M12"/>
    </sheetView>
  </sheetViews>
  <sheetFormatPr defaultColWidth="11.421875" defaultRowHeight="12.75"/>
  <cols>
    <col min="1" max="1" width="13.8515625" style="4" customWidth="1"/>
    <col min="2" max="3" width="12.8515625" style="4" customWidth="1"/>
    <col min="4" max="4" width="8.8515625" style="4" customWidth="1"/>
    <col min="5" max="5" width="12.8515625" style="4" customWidth="1"/>
    <col min="6" max="6" width="5.7109375" style="4" customWidth="1"/>
    <col min="7" max="7" width="4.7109375" style="18" customWidth="1"/>
    <col min="8" max="8" width="11.7109375" style="4" customWidth="1"/>
    <col min="9" max="9" width="3.7109375" style="4" customWidth="1"/>
    <col min="10" max="10" width="6.7109375" style="4" customWidth="1"/>
    <col min="11" max="11" width="14.7109375" style="4" customWidth="1"/>
    <col min="12" max="12" width="6.7109375" style="4" customWidth="1"/>
    <col min="13" max="13" width="12.7109375" style="4" customWidth="1"/>
    <col min="14" max="14" width="11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 t="s">
        <v>93</v>
      </c>
      <c r="M1" s="64"/>
      <c r="N1" s="64"/>
      <c r="O1" s="27"/>
    </row>
    <row r="2" spans="1:15" ht="12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7"/>
    </row>
    <row r="3" spans="1:15" ht="55.5" customHeight="1">
      <c r="A3" s="65" t="s">
        <v>77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27"/>
    </row>
    <row r="5" spans="1:14" ht="13.5" thickBot="1">
      <c r="A5" s="67" t="s">
        <v>34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>
        <f>16145000+17378000</f>
        <v>33523000</v>
      </c>
      <c r="M5" s="68"/>
      <c r="N5" s="68"/>
    </row>
    <row r="6" spans="1:14" ht="25.5" customHeight="1" thickBot="1">
      <c r="A6" s="69" t="s">
        <v>1</v>
      </c>
      <c r="B6" s="69" t="s">
        <v>2</v>
      </c>
      <c r="C6" s="69" t="s">
        <v>3</v>
      </c>
      <c r="D6" s="69" t="s">
        <v>4</v>
      </c>
      <c r="E6" s="69" t="s">
        <v>5</v>
      </c>
      <c r="F6" s="69" t="s">
        <v>6</v>
      </c>
      <c r="G6" s="71" t="s">
        <v>7</v>
      </c>
      <c r="H6" s="69" t="s">
        <v>8</v>
      </c>
      <c r="I6" s="69" t="s">
        <v>9</v>
      </c>
      <c r="J6" s="69" t="s">
        <v>10</v>
      </c>
      <c r="K6" s="69" t="s">
        <v>11</v>
      </c>
      <c r="L6" s="73" t="s">
        <v>12</v>
      </c>
      <c r="M6" s="74"/>
      <c r="N6" s="75"/>
    </row>
    <row r="7" spans="1:14" ht="64.5" thickBot="1">
      <c r="A7" s="70"/>
      <c r="B7" s="70"/>
      <c r="C7" s="70"/>
      <c r="D7" s="70"/>
      <c r="E7" s="70"/>
      <c r="F7" s="70"/>
      <c r="G7" s="72"/>
      <c r="H7" s="70"/>
      <c r="I7" s="70"/>
      <c r="J7" s="70"/>
      <c r="K7" s="70"/>
      <c r="L7" s="1" t="s">
        <v>13</v>
      </c>
      <c r="M7" s="1" t="s">
        <v>14</v>
      </c>
      <c r="N7" s="1" t="s">
        <v>15</v>
      </c>
    </row>
    <row r="8" spans="1:15" ht="51">
      <c r="A8" s="11">
        <v>42790</v>
      </c>
      <c r="B8" s="6">
        <v>1</v>
      </c>
      <c r="C8" s="11">
        <v>42797</v>
      </c>
      <c r="D8" s="6">
        <v>1</v>
      </c>
      <c r="E8" s="44" t="s">
        <v>68</v>
      </c>
      <c r="F8" s="13"/>
      <c r="G8" s="42"/>
      <c r="H8" s="12" t="s">
        <v>54</v>
      </c>
      <c r="I8" s="10" t="s">
        <v>55</v>
      </c>
      <c r="J8" s="7" t="s">
        <v>60</v>
      </c>
      <c r="K8" s="13" t="s">
        <v>56</v>
      </c>
      <c r="L8" s="29"/>
      <c r="M8" s="60">
        <f>4275000/4*4</f>
        <v>4275000</v>
      </c>
      <c r="N8" s="29">
        <f>1425000/4*4</f>
        <v>1425000</v>
      </c>
      <c r="O8" s="21"/>
    </row>
    <row r="9" spans="1:15" ht="51">
      <c r="A9" s="11">
        <v>42790</v>
      </c>
      <c r="B9" s="6">
        <v>2</v>
      </c>
      <c r="C9" s="11">
        <v>42797</v>
      </c>
      <c r="D9" s="6">
        <v>2</v>
      </c>
      <c r="E9" s="44" t="s">
        <v>68</v>
      </c>
      <c r="F9" s="13"/>
      <c r="G9" s="42"/>
      <c r="H9" s="12" t="s">
        <v>57</v>
      </c>
      <c r="I9" s="10" t="s">
        <v>58</v>
      </c>
      <c r="J9" s="7" t="s">
        <v>59</v>
      </c>
      <c r="K9" s="13" t="s">
        <v>61</v>
      </c>
      <c r="L9" s="9"/>
      <c r="M9" s="61">
        <f>4275000/4*4</f>
        <v>4275000</v>
      </c>
      <c r="N9" s="9">
        <f>1425000/4*4</f>
        <v>1425000</v>
      </c>
      <c r="O9" s="21"/>
    </row>
    <row r="10" spans="1:15" ht="63.75">
      <c r="A10" s="50">
        <v>42963</v>
      </c>
      <c r="B10" s="51">
        <v>4</v>
      </c>
      <c r="C10" s="50">
        <v>42971</v>
      </c>
      <c r="D10" s="51">
        <v>4</v>
      </c>
      <c r="E10" s="22" t="s">
        <v>69</v>
      </c>
      <c r="F10" s="13"/>
      <c r="G10" s="52"/>
      <c r="H10" s="12" t="s">
        <v>70</v>
      </c>
      <c r="I10" s="53" t="s">
        <v>71</v>
      </c>
      <c r="J10" s="54" t="s">
        <v>72</v>
      </c>
      <c r="K10" s="13" t="s">
        <v>73</v>
      </c>
      <c r="L10" s="47"/>
      <c r="M10" s="46">
        <v>1000000</v>
      </c>
      <c r="N10" s="47"/>
      <c r="O10" s="21"/>
    </row>
    <row r="11" spans="1:15" ht="63.75">
      <c r="A11" s="11">
        <v>43065</v>
      </c>
      <c r="B11" s="6">
        <v>11</v>
      </c>
      <c r="C11" s="11">
        <v>43073</v>
      </c>
      <c r="D11" s="51">
        <v>11</v>
      </c>
      <c r="E11" s="22" t="s">
        <v>88</v>
      </c>
      <c r="F11" s="13"/>
      <c r="G11" s="52"/>
      <c r="H11" s="12" t="s">
        <v>89</v>
      </c>
      <c r="I11" s="53" t="s">
        <v>90</v>
      </c>
      <c r="J11" s="54" t="s">
        <v>91</v>
      </c>
      <c r="K11" s="57" t="s">
        <v>92</v>
      </c>
      <c r="L11" s="47"/>
      <c r="M11" s="46">
        <v>4450000</v>
      </c>
      <c r="N11" s="47"/>
      <c r="O11" s="21"/>
    </row>
    <row r="12" spans="1:15" ht="12.75">
      <c r="A12" s="11"/>
      <c r="B12" s="6"/>
      <c r="C12" s="11"/>
      <c r="D12" s="6"/>
      <c r="E12" s="49"/>
      <c r="F12" s="26"/>
      <c r="G12" s="42"/>
      <c r="H12" s="43"/>
      <c r="I12" s="45"/>
      <c r="J12" s="7"/>
      <c r="K12" s="58"/>
      <c r="L12" s="9"/>
      <c r="M12" s="8"/>
      <c r="N12" s="9"/>
      <c r="O12" s="21"/>
    </row>
    <row r="13" spans="1:15" ht="13.5" thickBot="1">
      <c r="A13" s="11"/>
      <c r="B13" s="6"/>
      <c r="C13" s="11"/>
      <c r="D13" s="6"/>
      <c r="E13" s="23"/>
      <c r="F13" s="13"/>
      <c r="G13" s="17"/>
      <c r="H13" s="12"/>
      <c r="I13" s="23"/>
      <c r="J13" s="7"/>
      <c r="K13" s="26"/>
      <c r="L13" s="9"/>
      <c r="M13" s="16"/>
      <c r="N13" s="15"/>
      <c r="O13" s="21" t="e">
        <f>#REF!/L5</f>
        <v>#REF!</v>
      </c>
    </row>
    <row r="14" spans="1:14" ht="13.5" thickBot="1">
      <c r="A14" s="76" t="s">
        <v>16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2">
        <f>SUM(L8:L13)</f>
        <v>0</v>
      </c>
      <c r="M14" s="2">
        <f>SUM(M8:M13)</f>
        <v>14000000</v>
      </c>
      <c r="N14" s="2">
        <f>SUM(N8:N13)</f>
        <v>2850000</v>
      </c>
    </row>
    <row r="15" ht="12.75">
      <c r="L15" s="3"/>
    </row>
    <row r="16" spans="1:14" ht="12.75">
      <c r="A16" s="62" t="s">
        <v>35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ht="13.5" thickBot="1"/>
    <row r="18" spans="1:14" ht="37.5" customHeight="1">
      <c r="A18" s="79" t="s">
        <v>52</v>
      </c>
      <c r="B18" s="80"/>
      <c r="C18" s="81"/>
      <c r="D18" s="81"/>
      <c r="E18" s="82">
        <v>16145000</v>
      </c>
      <c r="F18" s="83"/>
      <c r="H18" s="84" t="s">
        <v>20</v>
      </c>
      <c r="I18" s="80"/>
      <c r="J18" s="81"/>
      <c r="K18" s="81"/>
      <c r="L18" s="85">
        <f>L14+M14+N14</f>
        <v>16850000</v>
      </c>
      <c r="M18" s="86"/>
      <c r="N18" s="19"/>
    </row>
    <row r="19" spans="1:14" ht="39.75" customHeight="1">
      <c r="A19" s="92" t="s">
        <v>53</v>
      </c>
      <c r="B19" s="88"/>
      <c r="C19" s="90"/>
      <c r="D19" s="90"/>
      <c r="E19" s="93">
        <v>17378000</v>
      </c>
      <c r="F19" s="94"/>
      <c r="H19" s="87" t="s">
        <v>21</v>
      </c>
      <c r="I19" s="88"/>
      <c r="J19" s="89">
        <f>N14</f>
        <v>2850000</v>
      </c>
      <c r="K19" s="89"/>
      <c r="L19" s="90"/>
      <c r="M19" s="91"/>
      <c r="N19" s="20"/>
    </row>
    <row r="20" spans="1:14" ht="50.25" customHeight="1" thickBot="1">
      <c r="A20" s="87" t="s">
        <v>17</v>
      </c>
      <c r="B20" s="88"/>
      <c r="C20" s="93">
        <f>M14</f>
        <v>14000000</v>
      </c>
      <c r="D20" s="93"/>
      <c r="E20" s="90"/>
      <c r="F20" s="91"/>
      <c r="H20" s="95" t="s">
        <v>22</v>
      </c>
      <c r="I20" s="96"/>
      <c r="J20" s="97">
        <f>L14+M14</f>
        <v>14000000</v>
      </c>
      <c r="K20" s="97"/>
      <c r="L20" s="98"/>
      <c r="M20" s="99"/>
      <c r="N20" s="20"/>
    </row>
    <row r="21" spans="1:14" ht="28.5" customHeight="1" thickBot="1">
      <c r="A21" s="95" t="s">
        <v>18</v>
      </c>
      <c r="B21" s="96"/>
      <c r="C21" s="97">
        <f>E18-C20+E19</f>
        <v>19523000</v>
      </c>
      <c r="D21" s="97"/>
      <c r="E21" s="98"/>
      <c r="F21" s="99"/>
      <c r="H21" s="19"/>
      <c r="I21" s="19"/>
      <c r="J21" s="20"/>
      <c r="K21" s="20"/>
      <c r="L21" s="20"/>
      <c r="M21" s="20"/>
      <c r="N21" s="19"/>
    </row>
    <row r="22" spans="3:14" ht="27" customHeight="1" thickBot="1">
      <c r="C22" s="5"/>
      <c r="D22" s="5"/>
      <c r="E22" s="5"/>
      <c r="F22" s="5"/>
      <c r="H22" s="100" t="s">
        <v>19</v>
      </c>
      <c r="I22" s="101"/>
      <c r="J22" s="102">
        <f>SUM(J18:K20)</f>
        <v>16850000</v>
      </c>
      <c r="K22" s="102"/>
      <c r="L22" s="102">
        <f>SUM(L18:M20)</f>
        <v>16850000</v>
      </c>
      <c r="M22" s="103"/>
      <c r="N22" s="25"/>
    </row>
    <row r="23" spans="1:6" ht="13.5" thickBot="1">
      <c r="A23" s="100" t="s">
        <v>19</v>
      </c>
      <c r="B23" s="101"/>
      <c r="C23" s="102">
        <f>SUM(C18:D21)</f>
        <v>33523000</v>
      </c>
      <c r="D23" s="102"/>
      <c r="E23" s="102">
        <f>SUM(E18:F21)</f>
        <v>33523000</v>
      </c>
      <c r="F23" s="103"/>
    </row>
    <row r="25" ht="13.5" thickBot="1"/>
    <row r="26" spans="1:5" ht="12.75">
      <c r="A26" s="104" t="s">
        <v>36</v>
      </c>
      <c r="B26" s="105"/>
      <c r="C26" s="105"/>
      <c r="D26" s="105"/>
      <c r="E26" s="106"/>
    </row>
    <row r="27" spans="1:5" ht="51">
      <c r="A27" s="107" t="s">
        <v>6</v>
      </c>
      <c r="B27" s="108"/>
      <c r="C27" s="34" t="s">
        <v>37</v>
      </c>
      <c r="D27" s="34" t="s">
        <v>38</v>
      </c>
      <c r="E27" s="35" t="s">
        <v>39</v>
      </c>
    </row>
    <row r="28" spans="1:5" ht="12.75">
      <c r="A28" s="107" t="s">
        <v>41</v>
      </c>
      <c r="B28" s="108"/>
      <c r="C28" s="36">
        <f>11255500+11678000</f>
        <v>22933500</v>
      </c>
      <c r="D28" s="37">
        <f aca="true" t="shared" si="0" ref="D28:D38">C28/$C$39</f>
        <v>0.6841124004414879</v>
      </c>
      <c r="E28" s="38">
        <f>$M$14*D28</f>
        <v>9577573.60618083</v>
      </c>
    </row>
    <row r="29" spans="1:5" ht="24" customHeight="1">
      <c r="A29" s="107" t="s">
        <v>42</v>
      </c>
      <c r="B29" s="108"/>
      <c r="C29" s="36">
        <f>260000+260000</f>
        <v>520000</v>
      </c>
      <c r="D29" s="37">
        <f t="shared" si="0"/>
        <v>0.015511738209587447</v>
      </c>
      <c r="E29" s="38">
        <f aca="true" t="shared" si="1" ref="E29:E38">$M$14*D29</f>
        <v>217164.33493422426</v>
      </c>
    </row>
    <row r="30" spans="1:5" ht="12.75">
      <c r="A30" s="107" t="s">
        <v>43</v>
      </c>
      <c r="B30" s="108"/>
      <c r="C30" s="36">
        <f>234000+234000</f>
        <v>468000</v>
      </c>
      <c r="D30" s="37">
        <f t="shared" si="0"/>
        <v>0.013960564388628702</v>
      </c>
      <c r="E30" s="38">
        <f t="shared" si="1"/>
        <v>195447.90144080183</v>
      </c>
    </row>
    <row r="31" spans="1:5" ht="12.75">
      <c r="A31" s="107" t="s">
        <v>44</v>
      </c>
      <c r="B31" s="108"/>
      <c r="C31" s="36">
        <f>208000+416000</f>
        <v>624000</v>
      </c>
      <c r="D31" s="37">
        <f t="shared" si="0"/>
        <v>0.01861408585150494</v>
      </c>
      <c r="E31" s="38">
        <f t="shared" si="1"/>
        <v>260597.20192106915</v>
      </c>
    </row>
    <row r="32" spans="1:5" ht="26.25" customHeight="1">
      <c r="A32" s="107" t="s">
        <v>45</v>
      </c>
      <c r="B32" s="108"/>
      <c r="C32" s="36">
        <f>338000+546000</f>
        <v>884000</v>
      </c>
      <c r="D32" s="37">
        <f t="shared" si="0"/>
        <v>0.02636995495629866</v>
      </c>
      <c r="E32" s="38">
        <f t="shared" si="1"/>
        <v>369179.36938818125</v>
      </c>
    </row>
    <row r="33" spans="1:5" ht="12.75">
      <c r="A33" s="107" t="s">
        <v>46</v>
      </c>
      <c r="B33" s="108"/>
      <c r="C33" s="36">
        <f>312000+312000</f>
        <v>624000</v>
      </c>
      <c r="D33" s="37">
        <f t="shared" si="0"/>
        <v>0.01861408585150494</v>
      </c>
      <c r="E33" s="38">
        <f t="shared" si="1"/>
        <v>260597.20192106915</v>
      </c>
    </row>
    <row r="34" spans="1:5" ht="12.75">
      <c r="A34" s="107" t="s">
        <v>47</v>
      </c>
      <c r="B34" s="108"/>
      <c r="C34" s="36">
        <f>312000+416000</f>
        <v>728000</v>
      </c>
      <c r="D34" s="37">
        <f t="shared" si="0"/>
        <v>0.021716433493422425</v>
      </c>
      <c r="E34" s="38">
        <f t="shared" si="1"/>
        <v>304030.0689079139</v>
      </c>
    </row>
    <row r="35" spans="1:5" ht="12.75">
      <c r="A35" s="107" t="s">
        <v>48</v>
      </c>
      <c r="B35" s="108"/>
      <c r="C35" s="36">
        <f>1501000+1629500</f>
        <v>3130500</v>
      </c>
      <c r="D35" s="37">
        <f t="shared" si="0"/>
        <v>0.0933836470482952</v>
      </c>
      <c r="E35" s="38">
        <f t="shared" si="1"/>
        <v>1307371.058676133</v>
      </c>
    </row>
    <row r="36" spans="1:5" ht="12.75">
      <c r="A36" s="107" t="s">
        <v>49</v>
      </c>
      <c r="B36" s="108"/>
      <c r="C36" s="36">
        <f>416000+390000</f>
        <v>806000</v>
      </c>
      <c r="D36" s="37">
        <f t="shared" si="0"/>
        <v>0.024043194224860544</v>
      </c>
      <c r="E36" s="38">
        <f t="shared" si="1"/>
        <v>336604.7191480476</v>
      </c>
    </row>
    <row r="37" spans="1:5" ht="12.75">
      <c r="A37" s="107" t="s">
        <v>51</v>
      </c>
      <c r="B37" s="108"/>
      <c r="C37" s="36">
        <f>1204500+1288500</f>
        <v>2493000</v>
      </c>
      <c r="D37" s="37">
        <f t="shared" si="0"/>
        <v>0.07436685260865675</v>
      </c>
      <c r="E37" s="38">
        <f t="shared" si="1"/>
        <v>1041135.9365211944</v>
      </c>
    </row>
    <row r="38" spans="1:5" ht="12.75">
      <c r="A38" s="107" t="s">
        <v>50</v>
      </c>
      <c r="B38" s="108"/>
      <c r="C38" s="36">
        <f>104000+208000</f>
        <v>312000</v>
      </c>
      <c r="D38" s="37">
        <f t="shared" si="0"/>
        <v>0.00930704292575247</v>
      </c>
      <c r="E38" s="38">
        <f t="shared" si="1"/>
        <v>130298.60096053458</v>
      </c>
    </row>
    <row r="39" spans="1:5" ht="13.5" thickBot="1">
      <c r="A39" s="109" t="s">
        <v>40</v>
      </c>
      <c r="B39" s="110"/>
      <c r="C39" s="39">
        <f>SUM(C28:C38)</f>
        <v>33523000</v>
      </c>
      <c r="D39" s="41">
        <f>SUM(D28:D38)</f>
        <v>0.9999999999999999</v>
      </c>
      <c r="E39" s="40">
        <f>SUM(E28:E38)</f>
        <v>14000000</v>
      </c>
    </row>
    <row r="43" spans="1:14" s="30" customFormat="1" ht="13.5" thickBot="1">
      <c r="A43" s="14"/>
      <c r="B43" s="14"/>
      <c r="C43" s="14"/>
      <c r="D43" s="14"/>
      <c r="E43" s="4"/>
      <c r="F43" s="4"/>
      <c r="G43" s="18"/>
      <c r="L43" s="14"/>
      <c r="M43" s="14"/>
      <c r="N43" s="32"/>
    </row>
    <row r="44" spans="1:14" s="30" customFormat="1" ht="12.75">
      <c r="A44" s="30" t="s">
        <v>26</v>
      </c>
      <c r="G44" s="31"/>
      <c r="N44" s="33" t="s">
        <v>28</v>
      </c>
    </row>
    <row r="45" spans="1:7" ht="12.75">
      <c r="A45" s="30" t="s">
        <v>27</v>
      </c>
      <c r="B45" s="30"/>
      <c r="C45" s="30"/>
      <c r="D45" s="30"/>
      <c r="E45" s="30"/>
      <c r="F45" s="30"/>
      <c r="G45" s="31"/>
    </row>
    <row r="46" spans="1:7" s="30" customFormat="1" ht="12.75">
      <c r="A46" s="4"/>
      <c r="B46" s="4"/>
      <c r="C46" s="4"/>
      <c r="D46" s="4"/>
      <c r="E46" s="4"/>
      <c r="F46" s="4"/>
      <c r="G46" s="18"/>
    </row>
    <row r="47" spans="1:7" s="30" customFormat="1" ht="12.75">
      <c r="A47" s="30" t="s">
        <v>29</v>
      </c>
      <c r="B47" s="30" t="s">
        <v>30</v>
      </c>
      <c r="G47" s="31"/>
    </row>
    <row r="48" spans="1:7" ht="12.75">
      <c r="A48" s="30" t="s">
        <v>31</v>
      </c>
      <c r="B48" s="30" t="s">
        <v>32</v>
      </c>
      <c r="C48" s="30"/>
      <c r="D48" s="30"/>
      <c r="E48" s="30"/>
      <c r="F48" s="30"/>
      <c r="G48" s="31"/>
    </row>
  </sheetData>
  <sheetProtection/>
  <mergeCells count="61">
    <mergeCell ref="A35:B35"/>
    <mergeCell ref="A38:B38"/>
    <mergeCell ref="A39:B39"/>
    <mergeCell ref="A30:B30"/>
    <mergeCell ref="A32:B32"/>
    <mergeCell ref="A34:B34"/>
    <mergeCell ref="A36:B36"/>
    <mergeCell ref="A37:B37"/>
    <mergeCell ref="A26:E26"/>
    <mergeCell ref="A27:B27"/>
    <mergeCell ref="A28:B28"/>
    <mergeCell ref="A29:B29"/>
    <mergeCell ref="A31:B31"/>
    <mergeCell ref="A33:B33"/>
    <mergeCell ref="A23:B23"/>
    <mergeCell ref="C23:D23"/>
    <mergeCell ref="E23:F23"/>
    <mergeCell ref="H22:I22"/>
    <mergeCell ref="J22:K22"/>
    <mergeCell ref="L22:M22"/>
    <mergeCell ref="A21:B21"/>
    <mergeCell ref="C21:D21"/>
    <mergeCell ref="E21:F21"/>
    <mergeCell ref="H20:I20"/>
    <mergeCell ref="J20:K20"/>
    <mergeCell ref="L20:M20"/>
    <mergeCell ref="A20:B20"/>
    <mergeCell ref="C20:D20"/>
    <mergeCell ref="E20:F20"/>
    <mergeCell ref="H19:I19"/>
    <mergeCell ref="J19:K19"/>
    <mergeCell ref="L19:M19"/>
    <mergeCell ref="A19:B19"/>
    <mergeCell ref="C19:D19"/>
    <mergeCell ref="E19:F19"/>
    <mergeCell ref="A14:K14"/>
    <mergeCell ref="A16:N16"/>
    <mergeCell ref="A18:B18"/>
    <mergeCell ref="C18:D18"/>
    <mergeCell ref="E18:F18"/>
    <mergeCell ref="H18:I18"/>
    <mergeCell ref="J18:K18"/>
    <mergeCell ref="L18:M18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/>
  <pageMargins left="0.3937007874015748" right="0.3937007874015748" top="0.3937007874015748" bottom="0.3937007874015748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2018-01-22T20:28:30Z</cp:lastPrinted>
  <dcterms:created xsi:type="dcterms:W3CDTF">2009-01-01T16:41:42Z</dcterms:created>
  <dcterms:modified xsi:type="dcterms:W3CDTF">2019-04-16T18:03:06Z</dcterms:modified>
  <cp:category/>
  <cp:version/>
  <cp:contentType/>
  <cp:contentStatus/>
</cp:coreProperties>
</file>