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2"/>
  </bookViews>
  <sheets>
    <sheet name="CONPES 2017" sheetId="1" r:id="rId1"/>
    <sheet name="MPIO 2017" sheetId="2" r:id="rId2"/>
    <sheet name="MPIO 2018" sheetId="3" r:id="rId3"/>
  </sheets>
  <definedNames/>
  <calcPr fullCalcOnLoad="1"/>
</workbook>
</file>

<file path=xl/sharedStrings.xml><?xml version="1.0" encoding="utf-8"?>
<sst xmlns="http://schemas.openxmlformats.org/spreadsheetml/2006/main" count="203" uniqueCount="100">
  <si>
    <t>CERTIFICACION</t>
  </si>
  <si>
    <t>FECHA</t>
  </si>
  <si>
    <t>CDP</t>
  </si>
  <si>
    <t xml:space="preserve">FECHA </t>
  </si>
  <si>
    <t>CRP</t>
  </si>
  <si>
    <t>RUBRO PESUPEUSTAL</t>
  </si>
  <si>
    <t>SEDE</t>
  </si>
  <si>
    <t>VALOR POR SEDE</t>
  </si>
  <si>
    <t>BENEFICIARIO DEL PAGO</t>
  </si>
  <si>
    <t>NIT O CC</t>
  </si>
  <si>
    <t>FACTURA U OTRO DOCUMENTO</t>
  </si>
  <si>
    <t>CONCEPTO</t>
  </si>
  <si>
    <t>PROCEDENCIA DE LOS RECURSOS PAGADOS</t>
  </si>
  <si>
    <t>VR RECURSOS MEN</t>
  </si>
  <si>
    <t>VR RECURSOS GRATUIDAD MUNICIPIO</t>
  </si>
  <si>
    <t>VR RECURSOS PROPIOS INSTITUCIÓN</t>
  </si>
  <si>
    <t>TOTAL RECURSOS EJECUTADOS</t>
  </si>
  <si>
    <t>RECURSOS EJECUTADOS</t>
  </si>
  <si>
    <t>RECURSOS POR EJECUTAR</t>
  </si>
  <si>
    <t>SUMAS IGUALES</t>
  </si>
  <si>
    <t>TOTAL RECURSOS INVERTIDOS</t>
  </si>
  <si>
    <t>RECRUSOS PROPIOS DE LA INSTITUCIÓN</t>
  </si>
  <si>
    <t>TOTAL RECURSOS INVERTIDOS GRATUIDAD</t>
  </si>
  <si>
    <t>INSTITUCIÓN EDUCATIVA ANTONIO NARIÑO COELLO COCORA</t>
  </si>
  <si>
    <t>JOSE EDUARDO BAQUERO JARAMILLO , En calidad de rector de la INSTITUCIÓN EDUCATIVA ANTONIO NARIÑO COELLO COCORA, identificado con el NIT No. 809002779-2, CERTIFICO que los recursos recibidos por concepto de GRATUIDAD EDUCATIVA SISTEMA GENERAL DE PARTICIPACIONES, asignados mediante resolucion 02373 del 21 de febrero de 2017, los gastos fueron ejecutados conforme a la normatividad vigente en materia presupuestal y demas normas afines vigentes.</t>
  </si>
  <si>
    <t>INGRESOS POR CONCEPTO DE RECURSOS PROCEDENTES DE GRATUIDAD EDUCATIVA SISTEMA GENERAL DE PARTICIPACIONES</t>
  </si>
  <si>
    <t>JOSÉ EDUARDO BAQUERO</t>
  </si>
  <si>
    <t>Ordenador del Gasto</t>
  </si>
  <si>
    <t>Auxiliar Administrativo Pagadora de la Institución</t>
  </si>
  <si>
    <t>Elaboro</t>
  </si>
  <si>
    <t>WRB</t>
  </si>
  <si>
    <t>Reviso</t>
  </si>
  <si>
    <t>RG</t>
  </si>
  <si>
    <t>BALANCE DE RECURSOS POR GRATUIDAD EDUCATIVA SISTEMA GENERAL DE PARTICIPACIONES</t>
  </si>
  <si>
    <t>INGRESOS POR CONCEPTO DE RECURSOS PROCEDENTES DE GRATUIDAD EDUCATIVA TERRITORIAL</t>
  </si>
  <si>
    <t>BALANCE DE RECURSOS POR GRATUIDAD EDUCATIVA TERRITORIAL</t>
  </si>
  <si>
    <t>PORCENTAJE DE APLICACIÓN</t>
  </si>
  <si>
    <t>VALOR ASIGNADO</t>
  </si>
  <si>
    <t>PORCENTAJE ADJUDICADO</t>
  </si>
  <si>
    <t>VALOR EJECUTADO</t>
  </si>
  <si>
    <t>TOTALES</t>
  </si>
  <si>
    <t>SEDE 1 ANTONIO NARIÑO</t>
  </si>
  <si>
    <t>SEDE 10 SAN CRISTOBAL ALTO</t>
  </si>
  <si>
    <t>SEDE 11 SANTA BARBARA</t>
  </si>
  <si>
    <t>SEDE 2 HONDURAS</t>
  </si>
  <si>
    <t>SEDE 3 SAN CRISTOBAL BAJO</t>
  </si>
  <si>
    <t>SEDE 4 PERICO</t>
  </si>
  <si>
    <t>SEDE 5 SANTA ANA</t>
  </si>
  <si>
    <t>SEDE 6 LA LOMA</t>
  </si>
  <si>
    <t>SEDE 7 LA LINDA</t>
  </si>
  <si>
    <t>SEDE 9 LA CIMA</t>
  </si>
  <si>
    <t>SEDE 8 SAN ISIDRO</t>
  </si>
  <si>
    <t>INGRESOS POR TRANSFERENCIAS PRIMER GIRO</t>
  </si>
  <si>
    <t>INGRESOS POR TRANSFERENCIAS SEGUNDO GIRO</t>
  </si>
  <si>
    <t>WILLIAM ROBERTO BAQUERO</t>
  </si>
  <si>
    <t>93384697</t>
  </si>
  <si>
    <t>SERVICIOS PROFESIONALES DE APOYO A LA GESTION</t>
  </si>
  <si>
    <t>RIGOBERTO ROJAS VARGAS</t>
  </si>
  <si>
    <t>93359017</t>
  </si>
  <si>
    <t>CTO 002 2017</t>
  </si>
  <si>
    <t>CTO 001 2017</t>
  </si>
  <si>
    <t>SERVICIOS PROFESIONALES CONTADOR</t>
  </si>
  <si>
    <t>03210702</t>
  </si>
  <si>
    <t>TODAS</t>
  </si>
  <si>
    <t>JAIRO HERRERA</t>
  </si>
  <si>
    <t>93367172</t>
  </si>
  <si>
    <t>CTO 003 2017</t>
  </si>
  <si>
    <t>MANTENIMIENTO GENERAL DE LA PLANTA FISICA</t>
  </si>
  <si>
    <t>03200803</t>
  </si>
  <si>
    <t>03201003</t>
  </si>
  <si>
    <t>LUIS CARLOS ARROYO ALVAREZ</t>
  </si>
  <si>
    <t>10882265</t>
  </si>
  <si>
    <t>CTO 004 2017</t>
  </si>
  <si>
    <t>SERVICIO DE ACTUALIZACION DEL SOFTWARE FINANCE</t>
  </si>
  <si>
    <t>HELIODORO RODRIGUEZ ORTIGOZA</t>
  </si>
  <si>
    <t>5902439</t>
  </si>
  <si>
    <t>CTO 005 2017</t>
  </si>
  <si>
    <t>JOSE EDUARDO BAQUERO JARAMILLO , En calidad de rector de la INSTITUCIÓN EDUCATIVA ANTONIO NARIÑO COELLO COCORA, identificado con el NIT No. 809002779-2, CERTIFICO que los recursos recibidos por concepto de GRATUIDAD EDUCATIVA TERRITORIAL, asignados mediante RESOLUCION MUNICIPAL 0312 de febrero 09 de 2017 Y 001947 de julio 19 de 2017, los gastos fueron ejecutados conforme a la normatividad vigente en materia presupuestal y demas normas afines vigentes.</t>
  </si>
  <si>
    <t>03210602</t>
  </si>
  <si>
    <t>GUSTAVO ADOLFO HUEPA</t>
  </si>
  <si>
    <t>1039048783</t>
  </si>
  <si>
    <t>CTO 006 2017</t>
  </si>
  <si>
    <t>SUMINISTRO DE ELEMENTOS DE CONSUMO</t>
  </si>
  <si>
    <t>03210902</t>
  </si>
  <si>
    <t>JESUS ANDRES PELAEZ</t>
  </si>
  <si>
    <t>93238746</t>
  </si>
  <si>
    <t>CTO 007 2017</t>
  </si>
  <si>
    <t>SERVICIO DE IMPRESIÓN DE DOCUMENTOS</t>
  </si>
  <si>
    <t>03210303</t>
  </si>
  <si>
    <t>JHON ALEXANDER HUEPA OSPINA</t>
  </si>
  <si>
    <t>14139363</t>
  </si>
  <si>
    <t>CTO 009 2017</t>
  </si>
  <si>
    <t>SUMINISTRO DE CIRCUITO CERRADO DE TELEVISION Y ALARMAS</t>
  </si>
  <si>
    <t>032111</t>
  </si>
  <si>
    <t>LA PREVISORA S.A</t>
  </si>
  <si>
    <t>860002400</t>
  </si>
  <si>
    <t>RENOVACION POLIZA INSTITUCION</t>
  </si>
  <si>
    <t>IBAGUÉ, MARZO 31 DE 2018</t>
  </si>
  <si>
    <t>JOSE EDUARDO BAQUERO JARAMILLO , En calidad de rector de la INSTITUCIÓN EDUCATIVA ANTONIO NARIÑO COELLO COCORA, identificado con el NIT No. 809002779-2, CERTIFICO que los recursos recibidos por concepto de GRATUIDAD EDUCATIVA TERRITORIAL, asignados mediante RESOLUCION MUNICIPAL 0628 de febrero 26 de 2018, los gastos fueron ejecutados conforme a la normatividad vigente en materia presupuestal y demas normas afines vigentes.</t>
  </si>
  <si>
    <t>(original firmado)</t>
  </si>
</sst>
</file>

<file path=xl/styles.xml><?xml version="1.0" encoding="utf-8"?>
<styleSheet xmlns="http://schemas.openxmlformats.org/spreadsheetml/2006/main">
  <numFmts count="55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[$-240A]dddd\,\ dd&quot; de &quot;mmmm&quot; de &quot;yyyy"/>
    <numFmt numFmtId="187" formatCode="dd/mm/yy;@"/>
    <numFmt numFmtId="188" formatCode="_ &quot;$&quot;\ * #,##0.0_ ;_ &quot;$&quot;\ * \-#,##0.0_ ;_ &quot;$&quot;\ * &quot;-&quot;??_ ;_ @_ "/>
    <numFmt numFmtId="189" formatCode="_ &quot;$&quot;\ * #,##0_ ;_ &quot;$&quot;\ * \-#,##0_ ;_ &quot;$&quot;\ * &quot;-&quot;??_ ;_ @_ "/>
    <numFmt numFmtId="190" formatCode="d/mm/yyyy;@"/>
    <numFmt numFmtId="191" formatCode="[$-240A]hh:mm:ss\ AM/PM"/>
    <numFmt numFmtId="192" formatCode="_(&quot;$&quot;\ * #,##0_);_(&quot;$&quot;\ * \(#,##0\);_(&quot;$&quot;\ * &quot;-&quot;??_);_(@_)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"/>
    <numFmt numFmtId="198" formatCode="_ * #,##0.00_ ;_ * \-#,##0.00_ ;_ * \-??_ ;_ @_ "/>
    <numFmt numFmtId="199" formatCode="_ * #,##0_ ;_ * \-#,##0_ ;_ * \-??_ ;_ @_ "/>
    <numFmt numFmtId="200" formatCode="_-* #,##0\ &quot;€&quot;_-;\-* #,##0\ &quot;€&quot;_-;_-* &quot;-&quot;\ &quot;€&quot;_-;_-@_-"/>
    <numFmt numFmtId="201" formatCode="_-* #,##0\ _€_-;\-* #,##0\ _€_-;_-* &quot;-&quot;\ _€_-;_-@_-"/>
    <numFmt numFmtId="202" formatCode="_-* #,##0.00\ &quot;€&quot;_-;\-* #,##0.00\ &quot;€&quot;_-;_-* &quot;-&quot;??\ &quot;€&quot;_-;_-@_-"/>
    <numFmt numFmtId="203" formatCode="_-* #,##0.00\ _€_-;\-* #,##0.00\ _€_-;_-* &quot;-&quot;??\ _€_-;_-@_-"/>
    <numFmt numFmtId="204" formatCode="_ * #,##0.0_ ;_ * \-#,##0.0_ ;_ * &quot;-&quot;??_ ;_ @_ "/>
    <numFmt numFmtId="205" formatCode="_ * #,##0_ ;_ * \-#,##0_ ;_ * &quot;-&quot;??_ ;_ @_ "/>
    <numFmt numFmtId="206" formatCode="[$-C0A]d\-mmm\-yy;@"/>
    <numFmt numFmtId="207" formatCode="[$-240A]h:mm:ss\ AM/PM"/>
    <numFmt numFmtId="208" formatCode="_(&quot;$ &quot;* #,##0.00_);_(&quot;$ &quot;* \(#,##0.00\);_(&quot;$ &quot;* \-??_);_(@_)"/>
    <numFmt numFmtId="209" formatCode="_(&quot;$ &quot;* #,##0_);_(&quot;$ &quot;* \(#,##0\);_(&quot;$ &quot;* \-??_);_(@_)"/>
    <numFmt numFmtId="210" formatCode="[$-240A]dddd\,\ d\ &quot;de&quot;\ mmmm\ &quot;de&quot;\ yyyy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8"/>
      <color indexed="8"/>
      <name val="Tahoma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8"/>
      <color theme="1"/>
      <name val="Tahoma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98" fontId="0" fillId="0" borderId="0">
      <alignment/>
      <protection/>
    </xf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>
      <alignment/>
      <protection/>
    </xf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1" fillId="0" borderId="8" applyNumberFormat="0" applyFill="0" applyAlignment="0" applyProtection="0"/>
    <xf numFmtId="0" fontId="43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10" xfId="0" applyFill="1" applyBorder="1" applyAlignment="1">
      <alignment vertical="top" wrapText="1" readingOrder="1"/>
    </xf>
    <xf numFmtId="189" fontId="0" fillId="0" borderId="10" xfId="54" applyNumberFormat="1" applyFont="1" applyFill="1" applyBorder="1" applyAlignment="1">
      <alignment vertical="top" wrapText="1" readingOrder="1"/>
    </xf>
    <xf numFmtId="189" fontId="0" fillId="0" borderId="0" xfId="0" applyNumberFormat="1" applyFill="1" applyAlignment="1">
      <alignment vertical="top" wrapText="1" readingOrder="1"/>
    </xf>
    <xf numFmtId="0" fontId="0" fillId="0" borderId="0" xfId="0" applyFill="1" applyAlignment="1">
      <alignment vertical="top" wrapText="1" readingOrder="1"/>
    </xf>
    <xf numFmtId="189" fontId="0" fillId="0" borderId="0" xfId="54" applyNumberFormat="1" applyFont="1" applyFill="1" applyAlignment="1">
      <alignment vertical="top" wrapText="1" readingOrder="1"/>
    </xf>
    <xf numFmtId="0" fontId="0" fillId="0" borderId="11" xfId="0" applyFill="1" applyBorder="1" applyAlignment="1">
      <alignment vertical="top" wrapText="1" readingOrder="1"/>
    </xf>
    <xf numFmtId="0" fontId="0" fillId="0" borderId="11" xfId="0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189" fontId="0" fillId="0" borderId="11" xfId="54" applyNumberFormat="1" applyFont="1" applyFill="1" applyBorder="1" applyAlignment="1">
      <alignment vertical="top" wrapText="1" readingOrder="1"/>
    </xf>
    <xf numFmtId="49" fontId="0" fillId="0" borderId="11" xfId="0" applyNumberFormat="1" applyFont="1" applyFill="1" applyBorder="1" applyAlignment="1">
      <alignment vertical="top" wrapText="1" readingOrder="1"/>
    </xf>
    <xf numFmtId="187" fontId="0" fillId="0" borderId="11" xfId="0" applyNumberFormat="1" applyFont="1" applyFill="1" applyBorder="1" applyAlignment="1">
      <alignment vertical="top" wrapText="1" readingOrder="1"/>
    </xf>
    <xf numFmtId="0" fontId="0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 readingOrder="1"/>
    </xf>
    <xf numFmtId="0" fontId="0" fillId="0" borderId="13" xfId="0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189" fontId="0" fillId="0" borderId="14" xfId="54" applyNumberFormat="1" applyFont="1" applyFill="1" applyBorder="1" applyAlignment="1">
      <alignment vertical="top" wrapText="1" readingOrder="1"/>
    </xf>
    <xf numFmtId="205" fontId="0" fillId="0" borderId="11" xfId="50" applyNumberFormat="1" applyFont="1" applyFill="1" applyBorder="1" applyAlignment="1">
      <alignment vertical="top" wrapText="1" readingOrder="1"/>
    </xf>
    <xf numFmtId="205" fontId="0" fillId="0" borderId="0" xfId="50" applyNumberFormat="1" applyFont="1" applyFill="1" applyAlignment="1">
      <alignment vertical="top" wrapText="1" readingOrder="1"/>
    </xf>
    <xf numFmtId="0" fontId="0" fillId="0" borderId="0" xfId="0" applyFill="1" applyBorder="1" applyAlignment="1">
      <alignment vertical="top" wrapText="1" readingOrder="1"/>
    </xf>
    <xf numFmtId="189" fontId="0" fillId="0" borderId="0" xfId="54" applyNumberFormat="1" applyFont="1" applyFill="1" applyBorder="1" applyAlignment="1">
      <alignment vertical="top" wrapText="1" readingOrder="1"/>
    </xf>
    <xf numFmtId="0" fontId="44" fillId="0" borderId="0" xfId="0" applyFont="1" applyFill="1" applyAlignment="1">
      <alignment vertical="top" wrapText="1" readingOrder="1"/>
    </xf>
    <xf numFmtId="49" fontId="0" fillId="0" borderId="15" xfId="0" applyNumberFormat="1" applyFont="1" applyFill="1" applyBorder="1" applyAlignment="1">
      <alignment horizontal="right" vertical="top" wrapText="1" readingOrder="1"/>
    </xf>
    <xf numFmtId="49" fontId="0" fillId="0" borderId="16" xfId="0" applyNumberFormat="1" applyFont="1" applyFill="1" applyBorder="1" applyAlignment="1">
      <alignment horizontal="right" vertical="top" wrapText="1" readingOrder="1"/>
    </xf>
    <xf numFmtId="0" fontId="0" fillId="0" borderId="17" xfId="0" applyFont="1" applyFill="1" applyBorder="1" applyAlignment="1">
      <alignment vertical="top" wrapText="1" readingOrder="1"/>
    </xf>
    <xf numFmtId="0" fontId="0" fillId="0" borderId="0" xfId="0" applyFill="1" applyBorder="1" applyAlignment="1">
      <alignment horizontal="right" vertical="top" wrapText="1" readingOrder="1"/>
    </xf>
    <xf numFmtId="0" fontId="0" fillId="0" borderId="18" xfId="0" applyFont="1" applyFill="1" applyBorder="1" applyAlignment="1">
      <alignment vertical="top" wrapText="1" readingOrder="1"/>
    </xf>
    <xf numFmtId="0" fontId="45" fillId="0" borderId="0" xfId="0" applyFont="1" applyFill="1" applyAlignment="1">
      <alignment vertical="top" wrapText="1" readingOrder="1"/>
    </xf>
    <xf numFmtId="209" fontId="0" fillId="0" borderId="19" xfId="54" applyNumberFormat="1" applyFont="1" applyFill="1" applyBorder="1" applyAlignment="1" applyProtection="1">
      <alignment vertical="top"/>
      <protection/>
    </xf>
    <xf numFmtId="189" fontId="0" fillId="0" borderId="20" xfId="54" applyNumberFormat="1" applyFont="1" applyFill="1" applyBorder="1" applyAlignment="1">
      <alignment vertical="top" wrapText="1" readingOrder="1"/>
    </xf>
    <xf numFmtId="0" fontId="0" fillId="0" borderId="0" xfId="0" applyFill="1" applyAlignment="1">
      <alignment vertical="top" readingOrder="1"/>
    </xf>
    <xf numFmtId="205" fontId="0" fillId="0" borderId="0" xfId="50" applyNumberFormat="1" applyFont="1" applyFill="1" applyAlignment="1">
      <alignment vertical="top" readingOrder="1"/>
    </xf>
    <xf numFmtId="0" fontId="0" fillId="0" borderId="0" xfId="0" applyFill="1" applyAlignment="1">
      <alignment horizontal="right" vertical="top" readingOrder="1"/>
    </xf>
    <xf numFmtId="0" fontId="46" fillId="0" borderId="21" xfId="0" applyFont="1" applyFill="1" applyBorder="1" applyAlignment="1">
      <alignment vertical="top" wrapText="1"/>
    </xf>
    <xf numFmtId="0" fontId="46" fillId="0" borderId="22" xfId="0" applyFont="1" applyFill="1" applyBorder="1" applyAlignment="1">
      <alignment vertical="top" wrapText="1"/>
    </xf>
    <xf numFmtId="192" fontId="46" fillId="0" borderId="21" xfId="54" applyNumberFormat="1" applyFont="1" applyFill="1" applyBorder="1" applyAlignment="1">
      <alignment vertical="top" wrapText="1"/>
    </xf>
    <xf numFmtId="10" fontId="46" fillId="0" borderId="21" xfId="61" applyNumberFormat="1" applyFont="1" applyFill="1" applyBorder="1" applyAlignment="1">
      <alignment vertical="top" wrapText="1"/>
    </xf>
    <xf numFmtId="192" fontId="46" fillId="0" borderId="22" xfId="54" applyNumberFormat="1" applyFont="1" applyFill="1" applyBorder="1" applyAlignment="1">
      <alignment vertical="top" wrapText="1"/>
    </xf>
    <xf numFmtId="192" fontId="46" fillId="0" borderId="23" xfId="54" applyNumberFormat="1" applyFont="1" applyFill="1" applyBorder="1" applyAlignment="1">
      <alignment vertical="top" wrapText="1"/>
    </xf>
    <xf numFmtId="192" fontId="46" fillId="0" borderId="24" xfId="54" applyNumberFormat="1" applyFont="1" applyFill="1" applyBorder="1" applyAlignment="1">
      <alignment vertical="top" wrapText="1"/>
    </xf>
    <xf numFmtId="10" fontId="46" fillId="0" borderId="23" xfId="0" applyNumberFormat="1" applyFont="1" applyFill="1" applyBorder="1" applyAlignment="1">
      <alignment vertical="top" wrapText="1"/>
    </xf>
    <xf numFmtId="189" fontId="0" fillId="0" borderId="11" xfId="54" applyNumberFormat="1" applyFont="1" applyFill="1" applyBorder="1" applyAlignment="1">
      <alignment vertical="top" wrapText="1" readingOrder="1"/>
    </xf>
    <xf numFmtId="0" fontId="0" fillId="0" borderId="18" xfId="0" applyFont="1" applyFill="1" applyBorder="1" applyAlignment="1">
      <alignment vertical="top" wrapText="1"/>
    </xf>
    <xf numFmtId="49" fontId="0" fillId="0" borderId="25" xfId="0" applyNumberFormat="1" applyFont="1" applyFill="1" applyBorder="1" applyAlignment="1">
      <alignment horizontal="right" vertical="top" wrapText="1" readingOrder="1"/>
    </xf>
    <xf numFmtId="49" fontId="0" fillId="0" borderId="14" xfId="0" applyNumberFormat="1" applyFont="1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182" fontId="0" fillId="0" borderId="20" xfId="55" applyFont="1" applyFill="1" applyBorder="1" applyAlignment="1">
      <alignment vertical="top" wrapText="1" readingOrder="1"/>
    </xf>
    <xf numFmtId="49" fontId="0" fillId="0" borderId="14" xfId="0" applyNumberFormat="1" applyFont="1" applyFill="1" applyBorder="1" applyAlignment="1">
      <alignment horizontal="right" vertical="top" wrapText="1" readingOrder="1"/>
    </xf>
    <xf numFmtId="187" fontId="0" fillId="0" borderId="15" xfId="0" applyNumberFormat="1" applyFont="1" applyFill="1" applyBorder="1" applyAlignment="1">
      <alignment vertical="top" wrapText="1" readingOrder="1"/>
    </xf>
    <xf numFmtId="0" fontId="0" fillId="0" borderId="15" xfId="0" applyFill="1" applyBorder="1" applyAlignment="1">
      <alignment vertical="top" wrapText="1" readingOrder="1"/>
    </xf>
    <xf numFmtId="189" fontId="0" fillId="0" borderId="15" xfId="54" applyNumberFormat="1" applyFont="1" applyFill="1" applyBorder="1" applyAlignment="1">
      <alignment vertical="top" wrapText="1" readingOrder="1"/>
    </xf>
    <xf numFmtId="49" fontId="0" fillId="0" borderId="15" xfId="0" applyNumberFormat="1" applyFont="1" applyFill="1" applyBorder="1" applyAlignment="1">
      <alignment vertical="top" wrapText="1" readingOrder="1"/>
    </xf>
    <xf numFmtId="0" fontId="0" fillId="0" borderId="15" xfId="0" applyFont="1" applyFill="1" applyBorder="1" applyAlignment="1">
      <alignment vertical="top" wrapText="1" readingOrder="1"/>
    </xf>
    <xf numFmtId="182" fontId="0" fillId="0" borderId="11" xfId="55" applyFont="1" applyFill="1" applyBorder="1" applyAlignment="1">
      <alignment vertical="top" wrapText="1" readingOrder="1"/>
    </xf>
    <xf numFmtId="209" fontId="0" fillId="0" borderId="18" xfId="54" applyNumberFormat="1" applyFont="1" applyFill="1" applyBorder="1" applyAlignment="1" applyProtection="1">
      <alignment vertical="top"/>
      <protection/>
    </xf>
    <xf numFmtId="0" fontId="0" fillId="0" borderId="26" xfId="0" applyFont="1" applyFill="1" applyBorder="1" applyAlignment="1">
      <alignment vertical="top" wrapText="1" readingOrder="1"/>
    </xf>
    <xf numFmtId="0" fontId="0" fillId="0" borderId="27" xfId="0" applyFont="1" applyFill="1" applyBorder="1" applyAlignment="1">
      <alignment vertical="top" wrapText="1" readingOrder="1"/>
    </xf>
    <xf numFmtId="49" fontId="0" fillId="0" borderId="28" xfId="0" applyNumberFormat="1" applyFont="1" applyFill="1" applyBorder="1" applyAlignment="1">
      <alignment horizontal="right" vertical="top" wrapText="1" readingOrder="1"/>
    </xf>
    <xf numFmtId="189" fontId="0" fillId="0" borderId="20" xfId="54" applyNumberFormat="1" applyFont="1" applyFill="1" applyBorder="1" applyAlignment="1" applyProtection="1">
      <alignment vertical="top"/>
      <protection/>
    </xf>
    <xf numFmtId="189" fontId="0" fillId="0" borderId="18" xfId="54" applyNumberFormat="1" applyFont="1" applyFill="1" applyBorder="1" applyAlignment="1" applyProtection="1">
      <alignment vertical="top"/>
      <protection/>
    </xf>
    <xf numFmtId="0" fontId="0" fillId="0" borderId="13" xfId="0" applyFill="1" applyBorder="1" applyAlignment="1">
      <alignment vertical="top" readingOrder="1"/>
    </xf>
    <xf numFmtId="0" fontId="0" fillId="0" borderId="13" xfId="0" applyFill="1" applyBorder="1" applyAlignment="1">
      <alignment horizontal="right" vertical="top" readingOrder="1"/>
    </xf>
    <xf numFmtId="0" fontId="0" fillId="0" borderId="29" xfId="0" applyFill="1" applyBorder="1" applyAlignment="1">
      <alignment horizontal="left" vertical="top" wrapText="1" readingOrder="1"/>
    </xf>
    <xf numFmtId="0" fontId="0" fillId="0" borderId="30" xfId="0" applyFill="1" applyBorder="1" applyAlignment="1">
      <alignment horizontal="left" vertical="top" wrapText="1" readingOrder="1"/>
    </xf>
    <xf numFmtId="189" fontId="0" fillId="0" borderId="30" xfId="54" applyNumberFormat="1" applyFont="1" applyFill="1" applyBorder="1" applyAlignment="1">
      <alignment horizontal="right" vertical="top" wrapText="1" readingOrder="1"/>
    </xf>
    <xf numFmtId="189" fontId="0" fillId="0" borderId="31" xfId="54" applyNumberFormat="1" applyFont="1" applyFill="1" applyBorder="1" applyAlignment="1">
      <alignment horizontal="right" vertical="top" wrapText="1" readingOrder="1"/>
    </xf>
    <xf numFmtId="0" fontId="0" fillId="0" borderId="32" xfId="0" applyFill="1" applyBorder="1" applyAlignment="1">
      <alignment horizontal="left" vertical="top" wrapText="1" readingOrder="1"/>
    </xf>
    <xf numFmtId="0" fontId="0" fillId="0" borderId="23" xfId="0" applyFill="1" applyBorder="1" applyAlignment="1">
      <alignment horizontal="left" vertical="top" wrapText="1" readingOrder="1"/>
    </xf>
    <xf numFmtId="189" fontId="0" fillId="0" borderId="23" xfId="54" applyNumberFormat="1" applyFont="1" applyFill="1" applyBorder="1" applyAlignment="1">
      <alignment horizontal="right" vertical="top" wrapText="1" readingOrder="1"/>
    </xf>
    <xf numFmtId="189" fontId="0" fillId="0" borderId="23" xfId="54" applyNumberFormat="1" applyFont="1" applyFill="1" applyBorder="1" applyAlignment="1">
      <alignment horizontal="center" vertical="top" wrapText="1" readingOrder="1"/>
    </xf>
    <xf numFmtId="189" fontId="0" fillId="0" borderId="24" xfId="54" applyNumberFormat="1" applyFont="1" applyFill="1" applyBorder="1" applyAlignment="1">
      <alignment horizontal="center" vertical="top" wrapText="1" readingOrder="1"/>
    </xf>
    <xf numFmtId="0" fontId="0" fillId="0" borderId="33" xfId="0" applyFill="1" applyBorder="1" applyAlignment="1">
      <alignment horizontal="left" vertical="top" wrapText="1" readingOrder="1"/>
    </xf>
    <xf numFmtId="0" fontId="0" fillId="0" borderId="21" xfId="0" applyFill="1" applyBorder="1" applyAlignment="1">
      <alignment horizontal="left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189" fontId="0" fillId="0" borderId="21" xfId="54" applyNumberFormat="1" applyFont="1" applyFill="1" applyBorder="1" applyAlignment="1">
      <alignment horizontal="center" vertical="top" wrapText="1" readingOrder="1"/>
    </xf>
    <xf numFmtId="189" fontId="0" fillId="0" borderId="22" xfId="54" applyNumberFormat="1" applyFont="1" applyFill="1" applyBorder="1" applyAlignment="1">
      <alignment horizontal="center" vertical="top" wrapText="1" readingOrder="1"/>
    </xf>
    <xf numFmtId="189" fontId="0" fillId="0" borderId="21" xfId="54" applyNumberFormat="1" applyFont="1" applyFill="1" applyBorder="1" applyAlignment="1">
      <alignment horizontal="right" vertical="top" wrapText="1" readingOrder="1"/>
    </xf>
    <xf numFmtId="0" fontId="0" fillId="0" borderId="33" xfId="0" applyFont="1" applyFill="1" applyBorder="1" applyAlignment="1">
      <alignment horizontal="left" vertical="top" wrapText="1" readingOrder="1"/>
    </xf>
    <xf numFmtId="189" fontId="0" fillId="0" borderId="22" xfId="54" applyNumberFormat="1" applyFont="1" applyFill="1" applyBorder="1" applyAlignment="1">
      <alignment horizontal="right" vertical="top" wrapText="1" readingOrder="1"/>
    </xf>
    <xf numFmtId="0" fontId="0" fillId="0" borderId="34" xfId="0" applyFill="1" applyBorder="1" applyAlignment="1">
      <alignment vertical="top" wrapText="1" readingOrder="1"/>
    </xf>
    <xf numFmtId="0" fontId="0" fillId="0" borderId="35" xfId="0" applyFill="1" applyBorder="1" applyAlignment="1">
      <alignment vertical="top" wrapText="1" readingOrder="1"/>
    </xf>
    <xf numFmtId="0" fontId="0" fillId="0" borderId="36" xfId="0" applyFill="1" applyBorder="1" applyAlignment="1">
      <alignment vertical="top" wrapText="1" readingOrder="1"/>
    </xf>
    <xf numFmtId="0" fontId="0" fillId="0" borderId="37" xfId="0" applyFont="1" applyFill="1" applyBorder="1" applyAlignment="1">
      <alignment horizontal="left" vertical="top" wrapText="1" readingOrder="1"/>
    </xf>
    <xf numFmtId="0" fontId="0" fillId="0" borderId="38" xfId="0" applyFill="1" applyBorder="1" applyAlignment="1">
      <alignment horizontal="left" vertical="top" wrapText="1" readingOrder="1"/>
    </xf>
    <xf numFmtId="189" fontId="0" fillId="0" borderId="38" xfId="54" applyNumberFormat="1" applyFont="1" applyFill="1" applyBorder="1" applyAlignment="1">
      <alignment horizontal="center" vertical="top" wrapText="1" readingOrder="1"/>
    </xf>
    <xf numFmtId="189" fontId="0" fillId="0" borderId="38" xfId="54" applyNumberFormat="1" applyFont="1" applyFill="1" applyBorder="1" applyAlignment="1">
      <alignment horizontal="right" vertical="top" wrapText="1" readingOrder="1"/>
    </xf>
    <xf numFmtId="189" fontId="0" fillId="0" borderId="39" xfId="54" applyNumberFormat="1" applyFont="1" applyFill="1" applyBorder="1" applyAlignment="1">
      <alignment horizontal="right" vertical="top" wrapText="1" readingOrder="1"/>
    </xf>
    <xf numFmtId="0" fontId="0" fillId="0" borderId="37" xfId="0" applyFill="1" applyBorder="1" applyAlignment="1">
      <alignment horizontal="left" vertical="top" wrapText="1" readingOrder="1"/>
    </xf>
    <xf numFmtId="0" fontId="0" fillId="0" borderId="0" xfId="0" applyFill="1" applyAlignment="1">
      <alignment horizontal="center" vertical="top" wrapText="1" readingOrder="1"/>
    </xf>
    <xf numFmtId="189" fontId="0" fillId="0" borderId="38" xfId="54" applyNumberFormat="1" applyFont="1" applyFill="1" applyBorder="1" applyAlignment="1">
      <alignment horizontal="right" vertical="top" wrapText="1" readingOrder="1"/>
    </xf>
    <xf numFmtId="189" fontId="0" fillId="0" borderId="39" xfId="54" applyNumberFormat="1" applyFont="1" applyFill="1" applyBorder="1" applyAlignment="1">
      <alignment horizontal="right" vertical="top" wrapText="1" readingOrder="1"/>
    </xf>
    <xf numFmtId="205" fontId="0" fillId="0" borderId="40" xfId="50" applyNumberFormat="1" applyFont="1" applyFill="1" applyBorder="1" applyAlignment="1">
      <alignment vertical="top" wrapText="1" readingOrder="1"/>
    </xf>
    <xf numFmtId="205" fontId="0" fillId="0" borderId="28" xfId="50" applyNumberFormat="1" applyFont="1" applyFill="1" applyBorder="1" applyAlignment="1">
      <alignment vertical="top" wrapText="1" readingOrder="1"/>
    </xf>
    <xf numFmtId="0" fontId="0" fillId="0" borderId="40" xfId="0" applyFill="1" applyBorder="1" applyAlignment="1">
      <alignment vertical="top" wrapText="1" readingOrder="1"/>
    </xf>
    <xf numFmtId="0" fontId="0" fillId="0" borderId="28" xfId="0" applyFill="1" applyBorder="1" applyAlignment="1">
      <alignment vertical="top" wrapText="1" readingOrder="1"/>
    </xf>
    <xf numFmtId="0" fontId="0" fillId="0" borderId="29" xfId="0" applyFill="1" applyBorder="1" applyAlignment="1">
      <alignment horizontal="center" vertical="top" wrapText="1" readingOrder="1"/>
    </xf>
    <xf numFmtId="0" fontId="0" fillId="0" borderId="30" xfId="0" applyFill="1" applyBorder="1" applyAlignment="1">
      <alignment horizontal="center" vertical="top" wrapText="1" readingOrder="1"/>
    </xf>
    <xf numFmtId="0" fontId="0" fillId="0" borderId="31" xfId="0" applyFill="1" applyBorder="1" applyAlignment="1">
      <alignment horizontal="center" vertical="top" wrapText="1" readingOrder="1"/>
    </xf>
    <xf numFmtId="0" fontId="0" fillId="0" borderId="0" xfId="0" applyFont="1" applyFill="1" applyAlignment="1">
      <alignment horizontal="right" vertical="top" wrapText="1" readingOrder="1"/>
    </xf>
    <xf numFmtId="0" fontId="0" fillId="0" borderId="0" xfId="0" applyFill="1" applyAlignment="1">
      <alignment horizontal="right" vertical="top" wrapText="1" readingOrder="1"/>
    </xf>
    <xf numFmtId="0" fontId="0" fillId="0" borderId="0" xfId="0" applyFont="1" applyFill="1" applyAlignment="1">
      <alignment horizontal="left" vertical="top" wrapText="1" readingOrder="1"/>
    </xf>
    <xf numFmtId="0" fontId="0" fillId="0" borderId="0" xfId="0" applyFill="1" applyAlignment="1">
      <alignment horizontal="left" vertical="top" wrapText="1" readingOrder="1"/>
    </xf>
    <xf numFmtId="0" fontId="0" fillId="0" borderId="13" xfId="0" applyFill="1" applyBorder="1" applyAlignment="1">
      <alignment horizontal="left" vertical="top" wrapText="1" readingOrder="1"/>
    </xf>
    <xf numFmtId="189" fontId="0" fillId="0" borderId="13" xfId="54" applyNumberFormat="1" applyFont="1" applyFill="1" applyBorder="1" applyAlignment="1">
      <alignment horizontal="center" vertical="top" wrapText="1" readingOrder="1"/>
    </xf>
    <xf numFmtId="0" fontId="46" fillId="0" borderId="33" xfId="0" applyFont="1" applyFill="1" applyBorder="1" applyAlignment="1">
      <alignment horizontal="left" vertical="top" wrapText="1"/>
    </xf>
    <xf numFmtId="0" fontId="46" fillId="0" borderId="21" xfId="0" applyFont="1" applyFill="1" applyBorder="1" applyAlignment="1">
      <alignment horizontal="left" vertical="top" wrapText="1"/>
    </xf>
    <xf numFmtId="0" fontId="46" fillId="0" borderId="32" xfId="0" applyFont="1" applyFill="1" applyBorder="1" applyAlignment="1">
      <alignment horizontal="left" vertical="top" wrapText="1"/>
    </xf>
    <xf numFmtId="0" fontId="46" fillId="0" borderId="23" xfId="0" applyFont="1" applyFill="1" applyBorder="1" applyAlignment="1">
      <alignment horizontal="left" vertical="top" wrapText="1"/>
    </xf>
    <xf numFmtId="0" fontId="46" fillId="0" borderId="37" xfId="0" applyFont="1" applyFill="1" applyBorder="1" applyAlignment="1">
      <alignment horizontal="center" vertical="top" wrapText="1"/>
    </xf>
    <xf numFmtId="0" fontId="46" fillId="0" borderId="38" xfId="0" applyFont="1" applyFill="1" applyBorder="1" applyAlignment="1">
      <alignment horizontal="center" vertical="top" wrapText="1"/>
    </xf>
    <xf numFmtId="0" fontId="46" fillId="0" borderId="39" xfId="0" applyFont="1" applyFill="1" applyBorder="1" applyAlignment="1">
      <alignment horizontal="center" vertical="top" wrapText="1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Hyperlink" xfId="47"/>
    <cellStyle name="Followed Hyperlink" xfId="48"/>
    <cellStyle name="Incorrecto" xfId="49"/>
    <cellStyle name="Comma" xfId="50"/>
    <cellStyle name="Comma [0]" xfId="51"/>
    <cellStyle name="Millares 2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3" xfId="59"/>
    <cellStyle name="Notas" xfId="60"/>
    <cellStyle name="Percent" xfId="61"/>
    <cellStyle name="Porcentaje 2" xfId="62"/>
    <cellStyle name="Salida" xfId="63"/>
    <cellStyle name="Texto de advertencia" xfId="64"/>
    <cellStyle name="Texto explicativo" xfId="65"/>
    <cellStyle name="Título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9">
      <selection activeCell="A31" sqref="A31:IV31"/>
    </sheetView>
  </sheetViews>
  <sheetFormatPr defaultColWidth="11.421875" defaultRowHeight="12.75"/>
  <cols>
    <col min="1" max="2" width="11.7109375" style="4" customWidth="1"/>
    <col min="3" max="3" width="8.7109375" style="4" customWidth="1"/>
    <col min="4" max="4" width="3.8515625" style="4" customWidth="1"/>
    <col min="5" max="5" width="6.8515625" style="4" customWidth="1"/>
    <col min="6" max="6" width="5.7109375" style="4" customWidth="1"/>
    <col min="7" max="7" width="4.7109375" style="18" customWidth="1"/>
    <col min="8" max="8" width="15.8515625" style="4" customWidth="1"/>
    <col min="9" max="9" width="5.7109375" style="4" customWidth="1"/>
    <col min="10" max="10" width="5.8515625" style="4" customWidth="1"/>
    <col min="11" max="11" width="16.8515625" style="4" customWidth="1"/>
    <col min="12" max="12" width="12.8515625" style="4" customWidth="1"/>
    <col min="13" max="13" width="11.7109375" style="4" customWidth="1"/>
    <col min="14" max="14" width="10.8515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9" t="s">
        <v>97</v>
      </c>
      <c r="M1" s="100"/>
      <c r="N1" s="100"/>
      <c r="O1" s="27"/>
    </row>
    <row r="2" spans="1:15" ht="12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7"/>
    </row>
    <row r="3" spans="1:15" ht="54" customHeight="1">
      <c r="A3" s="101" t="s">
        <v>24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27"/>
    </row>
    <row r="5" spans="1:14" ht="27" customHeight="1" thickBot="1">
      <c r="A5" s="103" t="s">
        <v>25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>
        <v>60203635</v>
      </c>
      <c r="M5" s="104"/>
      <c r="N5" s="104"/>
    </row>
    <row r="6" spans="1:14" ht="26.25" customHeight="1" thickBot="1">
      <c r="A6" s="94" t="s">
        <v>1</v>
      </c>
      <c r="B6" s="94" t="s">
        <v>2</v>
      </c>
      <c r="C6" s="94" t="s">
        <v>3</v>
      </c>
      <c r="D6" s="94" t="s">
        <v>4</v>
      </c>
      <c r="E6" s="94" t="s">
        <v>5</v>
      </c>
      <c r="F6" s="94" t="s">
        <v>6</v>
      </c>
      <c r="G6" s="92" t="s">
        <v>7</v>
      </c>
      <c r="H6" s="94" t="s">
        <v>8</v>
      </c>
      <c r="I6" s="94" t="s">
        <v>9</v>
      </c>
      <c r="J6" s="94" t="s">
        <v>10</v>
      </c>
      <c r="K6" s="94" t="s">
        <v>11</v>
      </c>
      <c r="L6" s="96" t="s">
        <v>12</v>
      </c>
      <c r="M6" s="97"/>
      <c r="N6" s="98"/>
    </row>
    <row r="7" spans="1:14" ht="77.25" thickBot="1">
      <c r="A7" s="95"/>
      <c r="B7" s="95"/>
      <c r="C7" s="95"/>
      <c r="D7" s="95"/>
      <c r="E7" s="95"/>
      <c r="F7" s="95"/>
      <c r="G7" s="93"/>
      <c r="H7" s="95"/>
      <c r="I7" s="95"/>
      <c r="J7" s="95"/>
      <c r="K7" s="95"/>
      <c r="L7" s="1" t="s">
        <v>13</v>
      </c>
      <c r="M7" s="1" t="s">
        <v>14</v>
      </c>
      <c r="N7" s="1" t="s">
        <v>15</v>
      </c>
    </row>
    <row r="8" spans="1:15" ht="38.25">
      <c r="A8" s="11">
        <v>42843</v>
      </c>
      <c r="B8" s="6">
        <v>3</v>
      </c>
      <c r="C8" s="11">
        <v>42852</v>
      </c>
      <c r="D8" s="6">
        <v>3</v>
      </c>
      <c r="E8" s="22" t="s">
        <v>62</v>
      </c>
      <c r="F8" s="13" t="s">
        <v>63</v>
      </c>
      <c r="G8" s="8"/>
      <c r="H8" s="12" t="s">
        <v>64</v>
      </c>
      <c r="I8" s="10" t="s">
        <v>65</v>
      </c>
      <c r="J8" s="7" t="s">
        <v>66</v>
      </c>
      <c r="K8" s="24" t="s">
        <v>67</v>
      </c>
      <c r="L8" s="47">
        <v>12353000</v>
      </c>
      <c r="M8" s="28"/>
      <c r="N8" s="29"/>
      <c r="O8" s="21"/>
    </row>
    <row r="9" spans="1:15" ht="38.25">
      <c r="A9" s="11">
        <v>42963</v>
      </c>
      <c r="B9" s="6">
        <v>5</v>
      </c>
      <c r="C9" s="11">
        <v>42972</v>
      </c>
      <c r="D9" s="6">
        <v>5</v>
      </c>
      <c r="E9" s="22" t="s">
        <v>62</v>
      </c>
      <c r="F9" s="13" t="s">
        <v>63</v>
      </c>
      <c r="G9" s="8"/>
      <c r="H9" s="12" t="s">
        <v>74</v>
      </c>
      <c r="I9" s="10" t="s">
        <v>75</v>
      </c>
      <c r="J9" s="7" t="s">
        <v>76</v>
      </c>
      <c r="K9" s="26" t="s">
        <v>67</v>
      </c>
      <c r="L9" s="54">
        <v>14050635</v>
      </c>
      <c r="M9" s="55"/>
      <c r="N9" s="9">
        <v>101965</v>
      </c>
      <c r="O9" s="21"/>
    </row>
    <row r="10" spans="1:15" ht="38.25">
      <c r="A10" s="11">
        <v>43027</v>
      </c>
      <c r="B10" s="6">
        <v>8</v>
      </c>
      <c r="C10" s="11">
        <v>43034</v>
      </c>
      <c r="D10" s="50">
        <v>8</v>
      </c>
      <c r="E10" s="22" t="s">
        <v>78</v>
      </c>
      <c r="F10" s="13" t="s">
        <v>63</v>
      </c>
      <c r="G10" s="8"/>
      <c r="H10" s="12" t="s">
        <v>79</v>
      </c>
      <c r="I10" s="10" t="s">
        <v>80</v>
      </c>
      <c r="J10" s="7" t="s">
        <v>81</v>
      </c>
      <c r="K10" s="26" t="s">
        <v>82</v>
      </c>
      <c r="L10" s="54">
        <v>13945548</v>
      </c>
      <c r="M10" s="8"/>
      <c r="N10" s="9"/>
      <c r="O10" s="21"/>
    </row>
    <row r="11" spans="1:15" ht="38.25">
      <c r="A11" s="49">
        <v>43048</v>
      </c>
      <c r="B11" s="50">
        <v>9</v>
      </c>
      <c r="C11" s="49">
        <v>43060</v>
      </c>
      <c r="D11" s="50">
        <v>9</v>
      </c>
      <c r="E11" s="22" t="s">
        <v>83</v>
      </c>
      <c r="F11" s="13" t="s">
        <v>63</v>
      </c>
      <c r="G11" s="45"/>
      <c r="H11" s="12" t="s">
        <v>84</v>
      </c>
      <c r="I11" s="52" t="s">
        <v>85</v>
      </c>
      <c r="J11" s="53" t="s">
        <v>86</v>
      </c>
      <c r="K11" s="13" t="s">
        <v>87</v>
      </c>
      <c r="L11" s="46">
        <v>3935000</v>
      </c>
      <c r="M11" s="45"/>
      <c r="N11" s="46"/>
      <c r="O11" s="21"/>
    </row>
    <row r="12" spans="1:15" ht="38.25">
      <c r="A12" s="49">
        <v>43017</v>
      </c>
      <c r="B12" s="50">
        <v>7</v>
      </c>
      <c r="C12" s="49">
        <v>43017</v>
      </c>
      <c r="D12" s="50">
        <v>7</v>
      </c>
      <c r="E12" s="22" t="s">
        <v>93</v>
      </c>
      <c r="F12" s="13" t="s">
        <v>63</v>
      </c>
      <c r="G12" s="45"/>
      <c r="H12" s="12" t="s">
        <v>94</v>
      </c>
      <c r="I12" s="52" t="s">
        <v>95</v>
      </c>
      <c r="J12" s="53"/>
      <c r="K12" s="13" t="s">
        <v>96</v>
      </c>
      <c r="L12" s="46">
        <v>3525234</v>
      </c>
      <c r="M12" s="45"/>
      <c r="N12" s="46"/>
      <c r="O12" s="21"/>
    </row>
    <row r="13" spans="1:15" ht="12.75">
      <c r="A13" s="49"/>
      <c r="B13" s="50"/>
      <c r="C13" s="49"/>
      <c r="D13" s="50"/>
      <c r="E13" s="22"/>
      <c r="F13" s="13"/>
      <c r="G13" s="45"/>
      <c r="H13" s="12"/>
      <c r="I13" s="52"/>
      <c r="J13" s="53"/>
      <c r="K13" s="13"/>
      <c r="L13" s="46"/>
      <c r="M13" s="45"/>
      <c r="N13" s="46"/>
      <c r="O13" s="21"/>
    </row>
    <row r="14" spans="1:15" ht="13.5" thickBot="1">
      <c r="A14" s="11"/>
      <c r="B14" s="6"/>
      <c r="C14" s="11"/>
      <c r="D14" s="6"/>
      <c r="E14" s="58"/>
      <c r="F14" s="26"/>
      <c r="G14" s="17"/>
      <c r="H14" s="42"/>
      <c r="I14" s="58"/>
      <c r="J14" s="7"/>
      <c r="K14" s="26"/>
      <c r="L14" s="6"/>
      <c r="M14" s="16"/>
      <c r="N14" s="15"/>
      <c r="O14" s="21" t="e">
        <f>#REF!/L5</f>
        <v>#REF!</v>
      </c>
    </row>
    <row r="15" spans="1:14" ht="13.5" thickBot="1">
      <c r="A15" s="80" t="s">
        <v>16</v>
      </c>
      <c r="B15" s="81"/>
      <c r="C15" s="81"/>
      <c r="D15" s="81"/>
      <c r="E15" s="81"/>
      <c r="F15" s="81"/>
      <c r="G15" s="81"/>
      <c r="H15" s="81"/>
      <c r="I15" s="81"/>
      <c r="J15" s="81"/>
      <c r="K15" s="82"/>
      <c r="L15" s="2">
        <f>SUM(L8:L14)</f>
        <v>47809417</v>
      </c>
      <c r="M15" s="2">
        <f>SUM(M8:M14)</f>
        <v>0</v>
      </c>
      <c r="N15" s="2">
        <f>SUM(N8:N14)</f>
        <v>101965</v>
      </c>
    </row>
    <row r="16" ht="12.75">
      <c r="L16" s="3"/>
    </row>
    <row r="17" spans="1:14" ht="12.75">
      <c r="A17" s="89" t="s">
        <v>33</v>
      </c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</row>
    <row r="18" ht="13.5" thickBot="1"/>
    <row r="19" spans="1:14" ht="39.75" customHeight="1">
      <c r="A19" s="83" t="s">
        <v>52</v>
      </c>
      <c r="B19" s="84"/>
      <c r="C19" s="85"/>
      <c r="D19" s="85"/>
      <c r="E19" s="86">
        <v>19099767</v>
      </c>
      <c r="F19" s="87"/>
      <c r="H19" s="88" t="s">
        <v>20</v>
      </c>
      <c r="I19" s="84"/>
      <c r="J19" s="85"/>
      <c r="K19" s="85"/>
      <c r="L19" s="90">
        <f>L15+M15+N15</f>
        <v>47911382</v>
      </c>
      <c r="M19" s="91"/>
      <c r="N19" s="19"/>
    </row>
    <row r="20" spans="1:14" ht="39" customHeight="1">
      <c r="A20" s="78" t="s">
        <v>53</v>
      </c>
      <c r="B20" s="73"/>
      <c r="C20" s="75"/>
      <c r="D20" s="75"/>
      <c r="E20" s="74">
        <v>41103868</v>
      </c>
      <c r="F20" s="79"/>
      <c r="H20" s="72" t="s">
        <v>21</v>
      </c>
      <c r="I20" s="73"/>
      <c r="J20" s="77">
        <f>N15</f>
        <v>101965</v>
      </c>
      <c r="K20" s="77"/>
      <c r="L20" s="75"/>
      <c r="M20" s="76"/>
      <c r="N20" s="20"/>
    </row>
    <row r="21" spans="1:14" ht="40.5" customHeight="1" thickBot="1">
      <c r="A21" s="72" t="s">
        <v>17</v>
      </c>
      <c r="B21" s="73"/>
      <c r="C21" s="74">
        <f>L15</f>
        <v>47809417</v>
      </c>
      <c r="D21" s="74"/>
      <c r="E21" s="75"/>
      <c r="F21" s="76"/>
      <c r="H21" s="67" t="s">
        <v>22</v>
      </c>
      <c r="I21" s="68"/>
      <c r="J21" s="69">
        <f>L15+M15</f>
        <v>47809417</v>
      </c>
      <c r="K21" s="69"/>
      <c r="L21" s="70"/>
      <c r="M21" s="71"/>
      <c r="N21" s="20"/>
    </row>
    <row r="22" spans="1:14" ht="27.75" customHeight="1" thickBot="1">
      <c r="A22" s="67" t="s">
        <v>18</v>
      </c>
      <c r="B22" s="68"/>
      <c r="C22" s="69">
        <f>E19-C21+E20</f>
        <v>12394218</v>
      </c>
      <c r="D22" s="69"/>
      <c r="E22" s="70"/>
      <c r="F22" s="71"/>
      <c r="H22" s="19"/>
      <c r="I22" s="19"/>
      <c r="J22" s="20"/>
      <c r="K22" s="20"/>
      <c r="L22" s="20"/>
      <c r="M22" s="20"/>
      <c r="N22" s="19"/>
    </row>
    <row r="23" spans="3:14" ht="13.5" thickBot="1">
      <c r="C23" s="5"/>
      <c r="D23" s="5"/>
      <c r="E23" s="5"/>
      <c r="F23" s="5"/>
      <c r="H23" s="63" t="s">
        <v>19</v>
      </c>
      <c r="I23" s="64"/>
      <c r="J23" s="65">
        <f>SUM(J19:K21)</f>
        <v>47911382</v>
      </c>
      <c r="K23" s="65"/>
      <c r="L23" s="65">
        <f>SUM(L19:M21)</f>
        <v>47911382</v>
      </c>
      <c r="M23" s="66"/>
      <c r="N23" s="25"/>
    </row>
    <row r="24" spans="1:6" ht="13.5" thickBot="1">
      <c r="A24" s="63" t="s">
        <v>19</v>
      </c>
      <c r="B24" s="64"/>
      <c r="C24" s="65">
        <f>SUM(C19:D22)</f>
        <v>60203635</v>
      </c>
      <c r="D24" s="65"/>
      <c r="E24" s="65">
        <f>SUM(E19:F22)</f>
        <v>60203635</v>
      </c>
      <c r="F24" s="66"/>
    </row>
    <row r="31" spans="1:14" s="30" customFormat="1" ht="13.5" thickBot="1">
      <c r="A31" s="61" t="s">
        <v>99</v>
      </c>
      <c r="B31" s="14"/>
      <c r="C31" s="14"/>
      <c r="D31" s="14"/>
      <c r="E31" s="4"/>
      <c r="F31" s="4"/>
      <c r="G31" s="18"/>
      <c r="L31" s="14"/>
      <c r="M31" s="14"/>
      <c r="N31" s="62" t="s">
        <v>99</v>
      </c>
    </row>
    <row r="32" spans="1:14" s="30" customFormat="1" ht="12.75">
      <c r="A32" s="30" t="s">
        <v>26</v>
      </c>
      <c r="G32" s="31"/>
      <c r="N32" s="32" t="s">
        <v>28</v>
      </c>
    </row>
    <row r="33" spans="1:7" ht="12.75">
      <c r="A33" s="30" t="s">
        <v>27</v>
      </c>
      <c r="B33" s="30"/>
      <c r="C33" s="30"/>
      <c r="D33" s="30"/>
      <c r="E33" s="30"/>
      <c r="F33" s="30"/>
      <c r="G33" s="31"/>
    </row>
    <row r="34" spans="1:7" s="30" customFormat="1" ht="12.75">
      <c r="A34" s="4"/>
      <c r="B34" s="4"/>
      <c r="C34" s="4"/>
      <c r="D34" s="4"/>
      <c r="E34" s="4"/>
      <c r="F34" s="4"/>
      <c r="G34" s="18"/>
    </row>
    <row r="35" spans="1:7" s="30" customFormat="1" ht="12.75">
      <c r="A35" s="30" t="s">
        <v>29</v>
      </c>
      <c r="B35" s="30" t="s">
        <v>30</v>
      </c>
      <c r="G35" s="31"/>
    </row>
    <row r="36" spans="1:7" ht="12.75">
      <c r="A36" s="30" t="s">
        <v>31</v>
      </c>
      <c r="B36" s="30" t="s">
        <v>32</v>
      </c>
      <c r="C36" s="30"/>
      <c r="D36" s="30"/>
      <c r="E36" s="30"/>
      <c r="F36" s="30"/>
      <c r="G36" s="31"/>
    </row>
  </sheetData>
  <sheetProtection/>
  <mergeCells count="47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15:K15"/>
    <mergeCell ref="A19:B19"/>
    <mergeCell ref="C19:D19"/>
    <mergeCell ref="E19:F19"/>
    <mergeCell ref="H19:I19"/>
    <mergeCell ref="J19:K19"/>
    <mergeCell ref="A17:N17"/>
    <mergeCell ref="L19:M19"/>
    <mergeCell ref="H20:I20"/>
    <mergeCell ref="J20:K20"/>
    <mergeCell ref="L20:M20"/>
    <mergeCell ref="A20:B20"/>
    <mergeCell ref="C20:D20"/>
    <mergeCell ref="E20:F20"/>
    <mergeCell ref="A22:B22"/>
    <mergeCell ref="C22:D22"/>
    <mergeCell ref="E22:F22"/>
    <mergeCell ref="H21:I21"/>
    <mergeCell ref="J21:K21"/>
    <mergeCell ref="L21:M21"/>
    <mergeCell ref="A21:B21"/>
    <mergeCell ref="C21:D21"/>
    <mergeCell ref="E21:F21"/>
    <mergeCell ref="A24:B24"/>
    <mergeCell ref="C24:D24"/>
    <mergeCell ref="E24:F24"/>
    <mergeCell ref="H23:I23"/>
    <mergeCell ref="J23:K23"/>
    <mergeCell ref="L23:M2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8"/>
  <sheetViews>
    <sheetView zoomScalePageLayoutView="0" workbookViewId="0" topLeftCell="A28">
      <selection activeCell="A43" sqref="A43:IV43"/>
    </sheetView>
  </sheetViews>
  <sheetFormatPr defaultColWidth="11.421875" defaultRowHeight="12.75"/>
  <cols>
    <col min="1" max="1" width="13.8515625" style="4" customWidth="1"/>
    <col min="2" max="3" width="12.8515625" style="4" customWidth="1"/>
    <col min="4" max="4" width="8.8515625" style="4" customWidth="1"/>
    <col min="5" max="5" width="12.8515625" style="4" customWidth="1"/>
    <col min="6" max="6" width="5.7109375" style="4" customWidth="1"/>
    <col min="7" max="7" width="4.7109375" style="18" customWidth="1"/>
    <col min="8" max="8" width="11.7109375" style="4" customWidth="1"/>
    <col min="9" max="9" width="3.7109375" style="4" customWidth="1"/>
    <col min="10" max="10" width="6.7109375" style="4" customWidth="1"/>
    <col min="11" max="11" width="14.7109375" style="4" customWidth="1"/>
    <col min="12" max="12" width="6.7109375" style="4" customWidth="1"/>
    <col min="13" max="13" width="12.7109375" style="4" customWidth="1"/>
    <col min="14" max="14" width="11.8515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9" t="s">
        <v>97</v>
      </c>
      <c r="M1" s="100"/>
      <c r="N1" s="100"/>
      <c r="O1" s="27"/>
    </row>
    <row r="2" spans="1:15" ht="12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7"/>
    </row>
    <row r="3" spans="1:15" ht="55.5" customHeight="1">
      <c r="A3" s="101" t="s">
        <v>77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27"/>
    </row>
    <row r="5" spans="1:14" ht="13.5" thickBot="1">
      <c r="A5" s="103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>
        <f>16145000+17378000</f>
        <v>33523000</v>
      </c>
      <c r="M5" s="104"/>
      <c r="N5" s="104"/>
    </row>
    <row r="6" spans="1:14" ht="25.5" customHeight="1" thickBot="1">
      <c r="A6" s="94" t="s">
        <v>1</v>
      </c>
      <c r="B6" s="94" t="s">
        <v>2</v>
      </c>
      <c r="C6" s="94" t="s">
        <v>3</v>
      </c>
      <c r="D6" s="94" t="s">
        <v>4</v>
      </c>
      <c r="E6" s="94" t="s">
        <v>5</v>
      </c>
      <c r="F6" s="94" t="s">
        <v>6</v>
      </c>
      <c r="G6" s="92" t="s">
        <v>7</v>
      </c>
      <c r="H6" s="94" t="s">
        <v>8</v>
      </c>
      <c r="I6" s="94" t="s">
        <v>9</v>
      </c>
      <c r="J6" s="94" t="s">
        <v>10</v>
      </c>
      <c r="K6" s="94" t="s">
        <v>11</v>
      </c>
      <c r="L6" s="96" t="s">
        <v>12</v>
      </c>
      <c r="M6" s="97"/>
      <c r="N6" s="98"/>
    </row>
    <row r="7" spans="1:14" ht="64.5" thickBot="1">
      <c r="A7" s="95"/>
      <c r="B7" s="95"/>
      <c r="C7" s="95"/>
      <c r="D7" s="95"/>
      <c r="E7" s="95"/>
      <c r="F7" s="95"/>
      <c r="G7" s="93"/>
      <c r="H7" s="95"/>
      <c r="I7" s="95"/>
      <c r="J7" s="95"/>
      <c r="K7" s="95"/>
      <c r="L7" s="1" t="s">
        <v>13</v>
      </c>
      <c r="M7" s="1" t="s">
        <v>14</v>
      </c>
      <c r="N7" s="1" t="s">
        <v>15</v>
      </c>
    </row>
    <row r="8" spans="1:15" ht="51">
      <c r="A8" s="11">
        <v>42790</v>
      </c>
      <c r="B8" s="6">
        <v>1</v>
      </c>
      <c r="C8" s="11">
        <v>42797</v>
      </c>
      <c r="D8" s="6">
        <v>1</v>
      </c>
      <c r="E8" s="43" t="s">
        <v>68</v>
      </c>
      <c r="F8" s="13"/>
      <c r="G8" s="41"/>
      <c r="H8" s="12" t="s">
        <v>54</v>
      </c>
      <c r="I8" s="10" t="s">
        <v>55</v>
      </c>
      <c r="J8" s="7" t="s">
        <v>60</v>
      </c>
      <c r="K8" s="13" t="s">
        <v>56</v>
      </c>
      <c r="L8" s="29"/>
      <c r="M8" s="59">
        <f>4275000/4*4</f>
        <v>4275000</v>
      </c>
      <c r="N8" s="29">
        <f>1425000/4*4</f>
        <v>1425000</v>
      </c>
      <c r="O8" s="21"/>
    </row>
    <row r="9" spans="1:15" ht="51">
      <c r="A9" s="11">
        <v>42790</v>
      </c>
      <c r="B9" s="6">
        <v>2</v>
      </c>
      <c r="C9" s="11">
        <v>42797</v>
      </c>
      <c r="D9" s="6">
        <v>2</v>
      </c>
      <c r="E9" s="43" t="s">
        <v>68</v>
      </c>
      <c r="F9" s="13"/>
      <c r="G9" s="41"/>
      <c r="H9" s="12" t="s">
        <v>57</v>
      </c>
      <c r="I9" s="10" t="s">
        <v>58</v>
      </c>
      <c r="J9" s="7" t="s">
        <v>59</v>
      </c>
      <c r="K9" s="13" t="s">
        <v>61</v>
      </c>
      <c r="L9" s="9"/>
      <c r="M9" s="60">
        <f>4275000/4*4</f>
        <v>4275000</v>
      </c>
      <c r="N9" s="9">
        <f>1425000/4*4</f>
        <v>1425000</v>
      </c>
      <c r="O9" s="21"/>
    </row>
    <row r="10" spans="1:15" ht="63.75">
      <c r="A10" s="49">
        <v>42963</v>
      </c>
      <c r="B10" s="50">
        <v>4</v>
      </c>
      <c r="C10" s="49">
        <v>42971</v>
      </c>
      <c r="D10" s="50">
        <v>4</v>
      </c>
      <c r="E10" s="22" t="s">
        <v>69</v>
      </c>
      <c r="F10" s="13"/>
      <c r="G10" s="51"/>
      <c r="H10" s="12" t="s">
        <v>70</v>
      </c>
      <c r="I10" s="52" t="s">
        <v>71</v>
      </c>
      <c r="J10" s="53" t="s">
        <v>72</v>
      </c>
      <c r="K10" s="13" t="s">
        <v>73</v>
      </c>
      <c r="L10" s="46"/>
      <c r="M10" s="45">
        <v>1000000</v>
      </c>
      <c r="N10" s="46"/>
      <c r="O10" s="21"/>
    </row>
    <row r="11" spans="1:15" ht="63.75">
      <c r="A11" s="11">
        <v>43065</v>
      </c>
      <c r="B11" s="6">
        <v>11</v>
      </c>
      <c r="C11" s="11">
        <v>43073</v>
      </c>
      <c r="D11" s="50">
        <v>11</v>
      </c>
      <c r="E11" s="22" t="s">
        <v>88</v>
      </c>
      <c r="F11" s="13"/>
      <c r="G11" s="51"/>
      <c r="H11" s="12" t="s">
        <v>89</v>
      </c>
      <c r="I11" s="52" t="s">
        <v>90</v>
      </c>
      <c r="J11" s="53" t="s">
        <v>91</v>
      </c>
      <c r="K11" s="56" t="s">
        <v>92</v>
      </c>
      <c r="L11" s="46"/>
      <c r="M11" s="45">
        <v>4450000</v>
      </c>
      <c r="N11" s="46"/>
      <c r="O11" s="21"/>
    </row>
    <row r="12" spans="1:15" ht="12.75">
      <c r="A12" s="11"/>
      <c r="B12" s="6"/>
      <c r="C12" s="11"/>
      <c r="D12" s="6"/>
      <c r="E12" s="48"/>
      <c r="F12" s="26"/>
      <c r="G12" s="41"/>
      <c r="H12" s="42"/>
      <c r="I12" s="44"/>
      <c r="J12" s="7"/>
      <c r="K12" s="57"/>
      <c r="L12" s="9"/>
      <c r="M12" s="8"/>
      <c r="N12" s="9"/>
      <c r="O12" s="21"/>
    </row>
    <row r="13" spans="1:15" ht="13.5" thickBot="1">
      <c r="A13" s="11"/>
      <c r="B13" s="6"/>
      <c r="C13" s="11"/>
      <c r="D13" s="6"/>
      <c r="E13" s="23"/>
      <c r="F13" s="13"/>
      <c r="G13" s="17"/>
      <c r="H13" s="12"/>
      <c r="I13" s="23"/>
      <c r="J13" s="7"/>
      <c r="K13" s="26"/>
      <c r="L13" s="9"/>
      <c r="M13" s="16"/>
      <c r="N13" s="15"/>
      <c r="O13" s="21" t="e">
        <f>#REF!/L5</f>
        <v>#REF!</v>
      </c>
    </row>
    <row r="14" spans="1:14" ht="13.5" thickBot="1">
      <c r="A14" s="80" t="s">
        <v>16</v>
      </c>
      <c r="B14" s="81"/>
      <c r="C14" s="81"/>
      <c r="D14" s="81"/>
      <c r="E14" s="81"/>
      <c r="F14" s="81"/>
      <c r="G14" s="81"/>
      <c r="H14" s="81"/>
      <c r="I14" s="81"/>
      <c r="J14" s="81"/>
      <c r="K14" s="82"/>
      <c r="L14" s="2">
        <f>SUM(L8:L13)</f>
        <v>0</v>
      </c>
      <c r="M14" s="2">
        <f>SUM(M8:M13)</f>
        <v>14000000</v>
      </c>
      <c r="N14" s="2">
        <f>SUM(N8:N13)</f>
        <v>2850000</v>
      </c>
    </row>
    <row r="15" ht="12.75">
      <c r="L15" s="3"/>
    </row>
    <row r="16" spans="1:14" ht="12.75">
      <c r="A16" s="89" t="s">
        <v>35</v>
      </c>
      <c r="B16" s="89"/>
      <c r="C16" s="89"/>
      <c r="D16" s="89"/>
      <c r="E16" s="89"/>
      <c r="F16" s="89"/>
      <c r="G16" s="89"/>
      <c r="H16" s="89"/>
      <c r="I16" s="89"/>
      <c r="J16" s="89"/>
      <c r="K16" s="89"/>
      <c r="L16" s="89"/>
      <c r="M16" s="89"/>
      <c r="N16" s="89"/>
    </row>
    <row r="17" ht="13.5" thickBot="1"/>
    <row r="18" spans="1:14" ht="37.5" customHeight="1">
      <c r="A18" s="83" t="s">
        <v>52</v>
      </c>
      <c r="B18" s="84"/>
      <c r="C18" s="85"/>
      <c r="D18" s="85"/>
      <c r="E18" s="86">
        <v>16145000</v>
      </c>
      <c r="F18" s="87"/>
      <c r="H18" s="88" t="s">
        <v>20</v>
      </c>
      <c r="I18" s="84"/>
      <c r="J18" s="85"/>
      <c r="K18" s="85"/>
      <c r="L18" s="90">
        <f>L14+M14+N14</f>
        <v>16850000</v>
      </c>
      <c r="M18" s="91"/>
      <c r="N18" s="19"/>
    </row>
    <row r="19" spans="1:14" ht="39.75" customHeight="1">
      <c r="A19" s="78" t="s">
        <v>53</v>
      </c>
      <c r="B19" s="73"/>
      <c r="C19" s="75"/>
      <c r="D19" s="75"/>
      <c r="E19" s="74">
        <v>17378000</v>
      </c>
      <c r="F19" s="79"/>
      <c r="H19" s="72" t="s">
        <v>21</v>
      </c>
      <c r="I19" s="73"/>
      <c r="J19" s="77">
        <f>N14</f>
        <v>2850000</v>
      </c>
      <c r="K19" s="77"/>
      <c r="L19" s="75"/>
      <c r="M19" s="76"/>
      <c r="N19" s="20"/>
    </row>
    <row r="20" spans="1:14" ht="50.25" customHeight="1" thickBot="1">
      <c r="A20" s="72" t="s">
        <v>17</v>
      </c>
      <c r="B20" s="73"/>
      <c r="C20" s="74">
        <f>M14</f>
        <v>14000000</v>
      </c>
      <c r="D20" s="74"/>
      <c r="E20" s="75"/>
      <c r="F20" s="76"/>
      <c r="H20" s="67" t="s">
        <v>22</v>
      </c>
      <c r="I20" s="68"/>
      <c r="J20" s="69">
        <f>L14+M14</f>
        <v>14000000</v>
      </c>
      <c r="K20" s="69"/>
      <c r="L20" s="70"/>
      <c r="M20" s="71"/>
      <c r="N20" s="20"/>
    </row>
    <row r="21" spans="1:14" ht="28.5" customHeight="1" thickBot="1">
      <c r="A21" s="67" t="s">
        <v>18</v>
      </c>
      <c r="B21" s="68"/>
      <c r="C21" s="69">
        <f>E18-C20+E19</f>
        <v>19523000</v>
      </c>
      <c r="D21" s="69"/>
      <c r="E21" s="70"/>
      <c r="F21" s="71"/>
      <c r="H21" s="19"/>
      <c r="I21" s="19"/>
      <c r="J21" s="20"/>
      <c r="K21" s="20"/>
      <c r="L21" s="20"/>
      <c r="M21" s="20"/>
      <c r="N21" s="19"/>
    </row>
    <row r="22" spans="3:14" ht="27" customHeight="1" thickBot="1">
      <c r="C22" s="5"/>
      <c r="D22" s="5"/>
      <c r="E22" s="5"/>
      <c r="F22" s="5"/>
      <c r="H22" s="63" t="s">
        <v>19</v>
      </c>
      <c r="I22" s="64"/>
      <c r="J22" s="65">
        <f>SUM(J18:K20)</f>
        <v>16850000</v>
      </c>
      <c r="K22" s="65"/>
      <c r="L22" s="65">
        <f>SUM(L18:M20)</f>
        <v>16850000</v>
      </c>
      <c r="M22" s="66"/>
      <c r="N22" s="25"/>
    </row>
    <row r="23" spans="1:6" ht="13.5" thickBot="1">
      <c r="A23" s="63" t="s">
        <v>19</v>
      </c>
      <c r="B23" s="64"/>
      <c r="C23" s="65">
        <f>SUM(C18:D21)</f>
        <v>33523000</v>
      </c>
      <c r="D23" s="65"/>
      <c r="E23" s="65">
        <f>SUM(E18:F21)</f>
        <v>33523000</v>
      </c>
      <c r="F23" s="66"/>
    </row>
    <row r="25" ht="13.5" thickBot="1"/>
    <row r="26" spans="1:5" ht="12.75">
      <c r="A26" s="109" t="s">
        <v>36</v>
      </c>
      <c r="B26" s="110"/>
      <c r="C26" s="110"/>
      <c r="D26" s="110"/>
      <c r="E26" s="111"/>
    </row>
    <row r="27" spans="1:5" ht="51">
      <c r="A27" s="105" t="s">
        <v>6</v>
      </c>
      <c r="B27" s="106"/>
      <c r="C27" s="33" t="s">
        <v>37</v>
      </c>
      <c r="D27" s="33" t="s">
        <v>38</v>
      </c>
      <c r="E27" s="34" t="s">
        <v>39</v>
      </c>
    </row>
    <row r="28" spans="1:5" ht="12.75">
      <c r="A28" s="105" t="s">
        <v>41</v>
      </c>
      <c r="B28" s="106"/>
      <c r="C28" s="35">
        <f>11255500+11678000</f>
        <v>22933500</v>
      </c>
      <c r="D28" s="36">
        <f aca="true" t="shared" si="0" ref="D28:D38">C28/$C$39</f>
        <v>0.6841124004414879</v>
      </c>
      <c r="E28" s="37">
        <f>$M$14*D28</f>
        <v>9577573.60618083</v>
      </c>
    </row>
    <row r="29" spans="1:5" ht="24" customHeight="1">
      <c r="A29" s="105" t="s">
        <v>42</v>
      </c>
      <c r="B29" s="106"/>
      <c r="C29" s="35">
        <f>260000+260000</f>
        <v>520000</v>
      </c>
      <c r="D29" s="36">
        <f t="shared" si="0"/>
        <v>0.015511738209587447</v>
      </c>
      <c r="E29" s="37">
        <f aca="true" t="shared" si="1" ref="E29:E38">$M$14*D29</f>
        <v>217164.33493422426</v>
      </c>
    </row>
    <row r="30" spans="1:5" ht="12.75">
      <c r="A30" s="105" t="s">
        <v>43</v>
      </c>
      <c r="B30" s="106"/>
      <c r="C30" s="35">
        <f>234000+234000</f>
        <v>468000</v>
      </c>
      <c r="D30" s="36">
        <f t="shared" si="0"/>
        <v>0.013960564388628702</v>
      </c>
      <c r="E30" s="37">
        <f t="shared" si="1"/>
        <v>195447.90144080183</v>
      </c>
    </row>
    <row r="31" spans="1:5" ht="12.75">
      <c r="A31" s="105" t="s">
        <v>44</v>
      </c>
      <c r="B31" s="106"/>
      <c r="C31" s="35">
        <f>208000+416000</f>
        <v>624000</v>
      </c>
      <c r="D31" s="36">
        <f t="shared" si="0"/>
        <v>0.01861408585150494</v>
      </c>
      <c r="E31" s="37">
        <f t="shared" si="1"/>
        <v>260597.20192106915</v>
      </c>
    </row>
    <row r="32" spans="1:5" ht="26.25" customHeight="1">
      <c r="A32" s="105" t="s">
        <v>45</v>
      </c>
      <c r="B32" s="106"/>
      <c r="C32" s="35">
        <f>338000+546000</f>
        <v>884000</v>
      </c>
      <c r="D32" s="36">
        <f t="shared" si="0"/>
        <v>0.02636995495629866</v>
      </c>
      <c r="E32" s="37">
        <f t="shared" si="1"/>
        <v>369179.36938818125</v>
      </c>
    </row>
    <row r="33" spans="1:5" ht="12.75">
      <c r="A33" s="105" t="s">
        <v>46</v>
      </c>
      <c r="B33" s="106"/>
      <c r="C33" s="35">
        <f>312000+312000</f>
        <v>624000</v>
      </c>
      <c r="D33" s="36">
        <f t="shared" si="0"/>
        <v>0.01861408585150494</v>
      </c>
      <c r="E33" s="37">
        <f t="shared" si="1"/>
        <v>260597.20192106915</v>
      </c>
    </row>
    <row r="34" spans="1:5" ht="12.75">
      <c r="A34" s="105" t="s">
        <v>47</v>
      </c>
      <c r="B34" s="106"/>
      <c r="C34" s="35">
        <f>312000+416000</f>
        <v>728000</v>
      </c>
      <c r="D34" s="36">
        <f t="shared" si="0"/>
        <v>0.021716433493422425</v>
      </c>
      <c r="E34" s="37">
        <f t="shared" si="1"/>
        <v>304030.0689079139</v>
      </c>
    </row>
    <row r="35" spans="1:5" ht="12.75">
      <c r="A35" s="105" t="s">
        <v>48</v>
      </c>
      <c r="B35" s="106"/>
      <c r="C35" s="35">
        <f>1501000+1629500</f>
        <v>3130500</v>
      </c>
      <c r="D35" s="36">
        <f t="shared" si="0"/>
        <v>0.0933836470482952</v>
      </c>
      <c r="E35" s="37">
        <f t="shared" si="1"/>
        <v>1307371.058676133</v>
      </c>
    </row>
    <row r="36" spans="1:5" ht="12.75">
      <c r="A36" s="105" t="s">
        <v>49</v>
      </c>
      <c r="B36" s="106"/>
      <c r="C36" s="35">
        <f>416000+390000</f>
        <v>806000</v>
      </c>
      <c r="D36" s="36">
        <f t="shared" si="0"/>
        <v>0.024043194224860544</v>
      </c>
      <c r="E36" s="37">
        <f t="shared" si="1"/>
        <v>336604.7191480476</v>
      </c>
    </row>
    <row r="37" spans="1:5" ht="12.75">
      <c r="A37" s="105" t="s">
        <v>51</v>
      </c>
      <c r="B37" s="106"/>
      <c r="C37" s="35">
        <f>1204500+1288500</f>
        <v>2493000</v>
      </c>
      <c r="D37" s="36">
        <f t="shared" si="0"/>
        <v>0.07436685260865675</v>
      </c>
      <c r="E37" s="37">
        <f t="shared" si="1"/>
        <v>1041135.9365211944</v>
      </c>
    </row>
    <row r="38" spans="1:5" ht="12.75">
      <c r="A38" s="105" t="s">
        <v>50</v>
      </c>
      <c r="B38" s="106"/>
      <c r="C38" s="35">
        <f>104000+208000</f>
        <v>312000</v>
      </c>
      <c r="D38" s="36">
        <f t="shared" si="0"/>
        <v>0.00930704292575247</v>
      </c>
      <c r="E38" s="37">
        <f t="shared" si="1"/>
        <v>130298.60096053458</v>
      </c>
    </row>
    <row r="39" spans="1:5" ht="13.5" thickBot="1">
      <c r="A39" s="107" t="s">
        <v>40</v>
      </c>
      <c r="B39" s="108"/>
      <c r="C39" s="38">
        <f>SUM(C28:C38)</f>
        <v>33523000</v>
      </c>
      <c r="D39" s="40">
        <f>SUM(D28:D38)</f>
        <v>0.9999999999999999</v>
      </c>
      <c r="E39" s="39">
        <f>SUM(E28:E38)</f>
        <v>14000000</v>
      </c>
    </row>
    <row r="43" spans="1:14" s="30" customFormat="1" ht="13.5" thickBot="1">
      <c r="A43" s="61" t="s">
        <v>99</v>
      </c>
      <c r="B43" s="14"/>
      <c r="C43" s="14"/>
      <c r="D43" s="14"/>
      <c r="E43" s="4"/>
      <c r="F43" s="4"/>
      <c r="G43" s="18"/>
      <c r="L43" s="14"/>
      <c r="M43" s="14"/>
      <c r="N43" s="62" t="s">
        <v>99</v>
      </c>
    </row>
    <row r="44" spans="1:14" s="30" customFormat="1" ht="12.75">
      <c r="A44" s="30" t="s">
        <v>26</v>
      </c>
      <c r="G44" s="31"/>
      <c r="N44" s="32" t="s">
        <v>28</v>
      </c>
    </row>
    <row r="45" spans="1:7" ht="12.75">
      <c r="A45" s="30" t="s">
        <v>27</v>
      </c>
      <c r="B45" s="30"/>
      <c r="C45" s="30"/>
      <c r="D45" s="30"/>
      <c r="E45" s="30"/>
      <c r="F45" s="30"/>
      <c r="G45" s="31"/>
    </row>
    <row r="46" spans="1:7" s="30" customFormat="1" ht="12.75">
      <c r="A46" s="4"/>
      <c r="B46" s="4"/>
      <c r="C46" s="4"/>
      <c r="D46" s="4"/>
      <c r="E46" s="4"/>
      <c r="F46" s="4"/>
      <c r="G46" s="18"/>
    </row>
    <row r="47" spans="1:7" s="30" customFormat="1" ht="12.75">
      <c r="A47" s="30" t="s">
        <v>29</v>
      </c>
      <c r="B47" s="30" t="s">
        <v>30</v>
      </c>
      <c r="G47" s="31"/>
    </row>
    <row r="48" spans="1:7" ht="12.75">
      <c r="A48" s="30" t="s">
        <v>31</v>
      </c>
      <c r="B48" s="30" t="s">
        <v>32</v>
      </c>
      <c r="C48" s="30"/>
      <c r="D48" s="30"/>
      <c r="E48" s="30"/>
      <c r="F48" s="30"/>
      <c r="G48" s="31"/>
    </row>
  </sheetData>
  <sheetProtection/>
  <mergeCells count="61">
    <mergeCell ref="A1:K1"/>
    <mergeCell ref="L1:N1"/>
    <mergeCell ref="A2:N2"/>
    <mergeCell ref="A3:N3"/>
    <mergeCell ref="A5:K5"/>
    <mergeCell ref="L5:N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J7"/>
    <mergeCell ref="K6:K7"/>
    <mergeCell ref="L6:N6"/>
    <mergeCell ref="A14:K14"/>
    <mergeCell ref="A16:N16"/>
    <mergeCell ref="A18:B18"/>
    <mergeCell ref="C18:D18"/>
    <mergeCell ref="E18:F18"/>
    <mergeCell ref="H18:I18"/>
    <mergeCell ref="J18:K18"/>
    <mergeCell ref="L18:M18"/>
    <mergeCell ref="H19:I19"/>
    <mergeCell ref="J19:K19"/>
    <mergeCell ref="L19:M19"/>
    <mergeCell ref="A19:B19"/>
    <mergeCell ref="C19:D19"/>
    <mergeCell ref="E19:F19"/>
    <mergeCell ref="A21:B21"/>
    <mergeCell ref="C21:D21"/>
    <mergeCell ref="E21:F21"/>
    <mergeCell ref="H20:I20"/>
    <mergeCell ref="J20:K20"/>
    <mergeCell ref="L20:M20"/>
    <mergeCell ref="A20:B20"/>
    <mergeCell ref="C20:D20"/>
    <mergeCell ref="E20:F20"/>
    <mergeCell ref="A23:B23"/>
    <mergeCell ref="C23:D23"/>
    <mergeCell ref="E23:F23"/>
    <mergeCell ref="H22:I22"/>
    <mergeCell ref="J22:K22"/>
    <mergeCell ref="L22:M22"/>
    <mergeCell ref="A26:E26"/>
    <mergeCell ref="A27:B27"/>
    <mergeCell ref="A28:B28"/>
    <mergeCell ref="A29:B29"/>
    <mergeCell ref="A31:B31"/>
    <mergeCell ref="A33:B33"/>
    <mergeCell ref="A35:B35"/>
    <mergeCell ref="A38:B38"/>
    <mergeCell ref="A39:B39"/>
    <mergeCell ref="A30:B30"/>
    <mergeCell ref="A32:B32"/>
    <mergeCell ref="A34:B34"/>
    <mergeCell ref="A36:B36"/>
    <mergeCell ref="A37:B37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PageLayoutView="0" workbookViewId="0" topLeftCell="A16">
      <selection activeCell="C44" sqref="C44"/>
    </sheetView>
  </sheetViews>
  <sheetFormatPr defaultColWidth="11.421875" defaultRowHeight="12.75"/>
  <cols>
    <col min="1" max="2" width="15.7109375" style="4" customWidth="1"/>
    <col min="3" max="3" width="12.8515625" style="4" customWidth="1"/>
    <col min="4" max="4" width="11.7109375" style="4" customWidth="1"/>
    <col min="5" max="5" width="6.7109375" style="4" customWidth="1"/>
    <col min="6" max="6" width="5.8515625" style="4" customWidth="1"/>
    <col min="7" max="7" width="5.7109375" style="18" customWidth="1"/>
    <col min="8" max="8" width="9.8515625" style="4" customWidth="1"/>
    <col min="9" max="9" width="8.8515625" style="4" customWidth="1"/>
    <col min="10" max="10" width="6.7109375" style="4" customWidth="1"/>
    <col min="11" max="11" width="3.8515625" style="4" customWidth="1"/>
    <col min="12" max="12" width="5.7109375" style="4" customWidth="1"/>
    <col min="13" max="13" width="11.7109375" style="4" customWidth="1"/>
    <col min="14" max="14" width="11.8515625" style="4" customWidth="1"/>
    <col min="15" max="15" width="12.57421875" style="4" bestFit="1" customWidth="1"/>
    <col min="16" max="16" width="11.57421875" style="4" bestFit="1" customWidth="1"/>
    <col min="17" max="16384" width="11.421875" style="4" customWidth="1"/>
  </cols>
  <sheetData>
    <row r="1" spans="1:15" ht="12.75">
      <c r="A1" s="89" t="s">
        <v>23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99" t="s">
        <v>97</v>
      </c>
      <c r="M1" s="100"/>
      <c r="N1" s="100"/>
      <c r="O1" s="27"/>
    </row>
    <row r="2" spans="1:15" ht="12.75">
      <c r="A2" s="89" t="s">
        <v>0</v>
      </c>
      <c r="B2" s="89"/>
      <c r="C2" s="89"/>
      <c r="D2" s="89"/>
      <c r="E2" s="89"/>
      <c r="F2" s="89"/>
      <c r="G2" s="89"/>
      <c r="H2" s="89"/>
      <c r="I2" s="89"/>
      <c r="J2" s="89"/>
      <c r="K2" s="89"/>
      <c r="L2" s="89"/>
      <c r="M2" s="89"/>
      <c r="N2" s="89"/>
      <c r="O2" s="27"/>
    </row>
    <row r="3" spans="1:15" ht="57" customHeight="1">
      <c r="A3" s="101" t="s">
        <v>98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27"/>
    </row>
    <row r="5" spans="1:14" ht="13.5" thickBot="1">
      <c r="A5" s="103" t="s">
        <v>34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4">
        <v>16611500</v>
      </c>
      <c r="M5" s="104"/>
      <c r="N5" s="104"/>
    </row>
    <row r="6" spans="1:14" ht="28.5" customHeight="1" thickBot="1">
      <c r="A6" s="94" t="s">
        <v>1</v>
      </c>
      <c r="B6" s="94" t="s">
        <v>2</v>
      </c>
      <c r="C6" s="94" t="s">
        <v>3</v>
      </c>
      <c r="D6" s="94" t="s">
        <v>4</v>
      </c>
      <c r="E6" s="94" t="s">
        <v>5</v>
      </c>
      <c r="F6" s="94" t="s">
        <v>6</v>
      </c>
      <c r="G6" s="92" t="s">
        <v>7</v>
      </c>
      <c r="H6" s="94" t="s">
        <v>8</v>
      </c>
      <c r="I6" s="94" t="s">
        <v>9</v>
      </c>
      <c r="J6" s="94" t="s">
        <v>10</v>
      </c>
      <c r="K6" s="94" t="s">
        <v>11</v>
      </c>
      <c r="L6" s="96" t="s">
        <v>12</v>
      </c>
      <c r="M6" s="97"/>
      <c r="N6" s="98"/>
    </row>
    <row r="7" spans="1:14" ht="64.5" thickBot="1">
      <c r="A7" s="95"/>
      <c r="B7" s="95"/>
      <c r="C7" s="95"/>
      <c r="D7" s="95"/>
      <c r="E7" s="95"/>
      <c r="F7" s="95"/>
      <c r="G7" s="93"/>
      <c r="H7" s="95"/>
      <c r="I7" s="95"/>
      <c r="J7" s="95"/>
      <c r="K7" s="95"/>
      <c r="L7" s="1" t="s">
        <v>13</v>
      </c>
      <c r="M7" s="1" t="s">
        <v>14</v>
      </c>
      <c r="N7" s="1" t="s">
        <v>15</v>
      </c>
    </row>
    <row r="8" spans="1:15" ht="12.75">
      <c r="A8" s="11"/>
      <c r="B8" s="6"/>
      <c r="C8" s="11"/>
      <c r="D8" s="6"/>
      <c r="E8" s="48"/>
      <c r="F8" s="26"/>
      <c r="G8" s="41"/>
      <c r="H8" s="42"/>
      <c r="I8" s="44"/>
      <c r="J8" s="7"/>
      <c r="K8" s="57"/>
      <c r="L8" s="9"/>
      <c r="M8" s="8"/>
      <c r="N8" s="9"/>
      <c r="O8" s="21"/>
    </row>
    <row r="9" spans="1:15" ht="13.5" thickBot="1">
      <c r="A9" s="11"/>
      <c r="B9" s="6"/>
      <c r="C9" s="11"/>
      <c r="D9" s="6"/>
      <c r="E9" s="23"/>
      <c r="F9" s="13"/>
      <c r="G9" s="17"/>
      <c r="H9" s="12"/>
      <c r="I9" s="23"/>
      <c r="J9" s="7"/>
      <c r="K9" s="26"/>
      <c r="L9" s="9"/>
      <c r="M9" s="16"/>
      <c r="N9" s="15"/>
      <c r="O9" s="21" t="e">
        <f>#REF!/L5</f>
        <v>#REF!</v>
      </c>
    </row>
    <row r="10" spans="1:14" ht="13.5" thickBot="1">
      <c r="A10" s="80" t="s">
        <v>16</v>
      </c>
      <c r="B10" s="81"/>
      <c r="C10" s="81"/>
      <c r="D10" s="81"/>
      <c r="E10" s="81"/>
      <c r="F10" s="81"/>
      <c r="G10" s="81"/>
      <c r="H10" s="81"/>
      <c r="I10" s="81"/>
      <c r="J10" s="81"/>
      <c r="K10" s="82"/>
      <c r="L10" s="2">
        <f>SUM(L8:L9)</f>
        <v>0</v>
      </c>
      <c r="M10" s="2">
        <f>SUM(M8:M9)</f>
        <v>0</v>
      </c>
      <c r="N10" s="2">
        <f>SUM(N8:N9)</f>
        <v>0</v>
      </c>
    </row>
    <row r="11" ht="12.75">
      <c r="L11" s="3"/>
    </row>
    <row r="12" spans="1:14" ht="12.75">
      <c r="A12" s="89" t="s">
        <v>35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3" ht="13.5" thickBot="1"/>
    <row r="14" spans="1:14" ht="27.75" customHeight="1">
      <c r="A14" s="83" t="s">
        <v>52</v>
      </c>
      <c r="B14" s="84"/>
      <c r="C14" s="85"/>
      <c r="D14" s="85"/>
      <c r="E14" s="86">
        <v>16611500</v>
      </c>
      <c r="F14" s="87"/>
      <c r="H14" s="88" t="s">
        <v>20</v>
      </c>
      <c r="I14" s="84"/>
      <c r="J14" s="85"/>
      <c r="K14" s="85"/>
      <c r="L14" s="90">
        <f>L10+M10+N10</f>
        <v>0</v>
      </c>
      <c r="M14" s="91"/>
      <c r="N14" s="19"/>
    </row>
    <row r="15" spans="1:14" ht="39" customHeight="1">
      <c r="A15" s="78" t="s">
        <v>53</v>
      </c>
      <c r="B15" s="73"/>
      <c r="C15" s="75"/>
      <c r="D15" s="75"/>
      <c r="E15" s="74">
        <v>0</v>
      </c>
      <c r="F15" s="79"/>
      <c r="H15" s="72" t="s">
        <v>21</v>
      </c>
      <c r="I15" s="73"/>
      <c r="J15" s="77">
        <f>N10</f>
        <v>0</v>
      </c>
      <c r="K15" s="77"/>
      <c r="L15" s="75"/>
      <c r="M15" s="76"/>
      <c r="N15" s="20"/>
    </row>
    <row r="16" spans="1:14" ht="40.5" customHeight="1" thickBot="1">
      <c r="A16" s="72" t="s">
        <v>17</v>
      </c>
      <c r="B16" s="73"/>
      <c r="C16" s="74">
        <f>M10</f>
        <v>0</v>
      </c>
      <c r="D16" s="74"/>
      <c r="E16" s="75"/>
      <c r="F16" s="76"/>
      <c r="H16" s="67" t="s">
        <v>22</v>
      </c>
      <c r="I16" s="68"/>
      <c r="J16" s="69">
        <f>L10+M10</f>
        <v>0</v>
      </c>
      <c r="K16" s="69"/>
      <c r="L16" s="70"/>
      <c r="M16" s="71"/>
      <c r="N16" s="20"/>
    </row>
    <row r="17" spans="1:14" ht="13.5" thickBot="1">
      <c r="A17" s="67" t="s">
        <v>18</v>
      </c>
      <c r="B17" s="68"/>
      <c r="C17" s="69">
        <f>E14-C16+E15</f>
        <v>16611500</v>
      </c>
      <c r="D17" s="69"/>
      <c r="E17" s="70"/>
      <c r="F17" s="71"/>
      <c r="H17" s="19"/>
      <c r="I17" s="19"/>
      <c r="J17" s="20"/>
      <c r="K17" s="20"/>
      <c r="L17" s="20"/>
      <c r="M17" s="20"/>
      <c r="N17" s="19"/>
    </row>
    <row r="18" spans="3:14" ht="13.5" thickBot="1">
      <c r="C18" s="5"/>
      <c r="D18" s="5"/>
      <c r="E18" s="5"/>
      <c r="F18" s="5"/>
      <c r="H18" s="63" t="s">
        <v>19</v>
      </c>
      <c r="I18" s="64"/>
      <c r="J18" s="65">
        <f>SUM(J14:K16)</f>
        <v>0</v>
      </c>
      <c r="K18" s="65"/>
      <c r="L18" s="65">
        <f>SUM(L14:M16)</f>
        <v>0</v>
      </c>
      <c r="M18" s="66"/>
      <c r="N18" s="25"/>
    </row>
    <row r="19" spans="1:6" ht="13.5" thickBot="1">
      <c r="A19" s="63" t="s">
        <v>19</v>
      </c>
      <c r="B19" s="64"/>
      <c r="C19" s="65">
        <f>SUM(C14:D17)</f>
        <v>16611500</v>
      </c>
      <c r="D19" s="65"/>
      <c r="E19" s="65">
        <f>SUM(E14:F17)</f>
        <v>16611500</v>
      </c>
      <c r="F19" s="66"/>
    </row>
    <row r="21" ht="13.5" thickBot="1"/>
    <row r="22" spans="1:5" ht="12.75">
      <c r="A22" s="109" t="s">
        <v>36</v>
      </c>
      <c r="B22" s="110"/>
      <c r="C22" s="110"/>
      <c r="D22" s="110"/>
      <c r="E22" s="111"/>
    </row>
    <row r="23" spans="1:5" ht="63.75">
      <c r="A23" s="105" t="s">
        <v>6</v>
      </c>
      <c r="B23" s="106"/>
      <c r="C23" s="33" t="s">
        <v>37</v>
      </c>
      <c r="D23" s="33" t="s">
        <v>38</v>
      </c>
      <c r="E23" s="34" t="s">
        <v>39</v>
      </c>
    </row>
    <row r="24" spans="1:5" ht="12.75">
      <c r="A24" s="105" t="s">
        <v>41</v>
      </c>
      <c r="B24" s="106"/>
      <c r="C24" s="35">
        <v>10901000</v>
      </c>
      <c r="D24" s="36">
        <f aca="true" t="shared" si="0" ref="D24:D34">C24/$C$35</f>
        <v>0.6562321283448214</v>
      </c>
      <c r="E24" s="37">
        <f>$M$10*D24</f>
        <v>0</v>
      </c>
    </row>
    <row r="25" spans="1:5" ht="12.75">
      <c r="A25" s="105" t="s">
        <v>42</v>
      </c>
      <c r="B25" s="106"/>
      <c r="C25" s="35">
        <v>156000</v>
      </c>
      <c r="D25" s="36">
        <f t="shared" si="0"/>
        <v>0.009391084489660776</v>
      </c>
      <c r="E25" s="37">
        <f aca="true" t="shared" si="1" ref="E25:E34">$M$10*D25</f>
        <v>0</v>
      </c>
    </row>
    <row r="26" spans="1:5" ht="12.75">
      <c r="A26" s="105" t="s">
        <v>43</v>
      </c>
      <c r="B26" s="106"/>
      <c r="C26" s="35">
        <v>364000</v>
      </c>
      <c r="D26" s="36">
        <f t="shared" si="0"/>
        <v>0.021912530475875148</v>
      </c>
      <c r="E26" s="37">
        <f t="shared" si="1"/>
        <v>0</v>
      </c>
    </row>
    <row r="27" spans="1:5" ht="12.75">
      <c r="A27" s="105" t="s">
        <v>44</v>
      </c>
      <c r="B27" s="106"/>
      <c r="C27" s="35">
        <v>312000</v>
      </c>
      <c r="D27" s="36">
        <f t="shared" si="0"/>
        <v>0.018782168979321553</v>
      </c>
      <c r="E27" s="37">
        <f t="shared" si="1"/>
        <v>0</v>
      </c>
    </row>
    <row r="28" spans="1:5" ht="12.75">
      <c r="A28" s="105" t="s">
        <v>45</v>
      </c>
      <c r="B28" s="106"/>
      <c r="C28" s="35">
        <v>572000</v>
      </c>
      <c r="D28" s="36">
        <f t="shared" si="0"/>
        <v>0.03443397646208952</v>
      </c>
      <c r="E28" s="37">
        <f t="shared" si="1"/>
        <v>0</v>
      </c>
    </row>
    <row r="29" spans="1:5" ht="12.75">
      <c r="A29" s="105" t="s">
        <v>46</v>
      </c>
      <c r="B29" s="106"/>
      <c r="C29" s="35">
        <v>390000</v>
      </c>
      <c r="D29" s="36">
        <f t="shared" si="0"/>
        <v>0.023477711224151942</v>
      </c>
      <c r="E29" s="37">
        <f t="shared" si="1"/>
        <v>0</v>
      </c>
    </row>
    <row r="30" spans="1:5" ht="12.75">
      <c r="A30" s="105" t="s">
        <v>47</v>
      </c>
      <c r="B30" s="106"/>
      <c r="C30" s="35">
        <v>416000</v>
      </c>
      <c r="D30" s="36">
        <f t="shared" si="0"/>
        <v>0.02504289197242874</v>
      </c>
      <c r="E30" s="37">
        <f t="shared" si="1"/>
        <v>0</v>
      </c>
    </row>
    <row r="31" spans="1:5" ht="12.75">
      <c r="A31" s="105" t="s">
        <v>48</v>
      </c>
      <c r="B31" s="106"/>
      <c r="C31" s="35">
        <v>1875500</v>
      </c>
      <c r="D31" s="36">
        <f t="shared" si="0"/>
        <v>0.1129037112843512</v>
      </c>
      <c r="E31" s="37">
        <f t="shared" si="1"/>
        <v>0</v>
      </c>
    </row>
    <row r="32" spans="1:5" ht="12.75">
      <c r="A32" s="105" t="s">
        <v>49</v>
      </c>
      <c r="B32" s="106"/>
      <c r="C32" s="35">
        <v>260000</v>
      </c>
      <c r="D32" s="36">
        <f t="shared" si="0"/>
        <v>0.01565180748276796</v>
      </c>
      <c r="E32" s="37">
        <f t="shared" si="1"/>
        <v>0</v>
      </c>
    </row>
    <row r="33" spans="1:5" ht="12.75">
      <c r="A33" s="105" t="s">
        <v>51</v>
      </c>
      <c r="B33" s="106"/>
      <c r="C33" s="35">
        <v>1183000</v>
      </c>
      <c r="D33" s="36">
        <f t="shared" si="0"/>
        <v>0.07121572404659422</v>
      </c>
      <c r="E33" s="37">
        <f t="shared" si="1"/>
        <v>0</v>
      </c>
    </row>
    <row r="34" spans="1:5" ht="12.75">
      <c r="A34" s="105" t="s">
        <v>50</v>
      </c>
      <c r="B34" s="106"/>
      <c r="C34" s="35">
        <v>182000</v>
      </c>
      <c r="D34" s="36">
        <f t="shared" si="0"/>
        <v>0.010956265237937574</v>
      </c>
      <c r="E34" s="37">
        <f t="shared" si="1"/>
        <v>0</v>
      </c>
    </row>
    <row r="35" spans="1:5" ht="13.5" thickBot="1">
      <c r="A35" s="107" t="s">
        <v>40</v>
      </c>
      <c r="B35" s="108"/>
      <c r="C35" s="38">
        <f>SUM(C24:C34)</f>
        <v>16611500</v>
      </c>
      <c r="D35" s="40">
        <f>SUM(D24:D34)</f>
        <v>1</v>
      </c>
      <c r="E35" s="39">
        <f>SUM(E24:E34)</f>
        <v>0</v>
      </c>
    </row>
    <row r="39" spans="1:14" s="30" customFormat="1" ht="13.5" thickBot="1">
      <c r="A39" s="61" t="s">
        <v>99</v>
      </c>
      <c r="B39" s="14"/>
      <c r="C39" s="14"/>
      <c r="D39" s="14"/>
      <c r="E39" s="4"/>
      <c r="F39" s="4"/>
      <c r="G39" s="18"/>
      <c r="L39" s="14"/>
      <c r="M39" s="14"/>
      <c r="N39" s="62" t="s">
        <v>99</v>
      </c>
    </row>
    <row r="40" spans="1:14" s="30" customFormat="1" ht="12.75">
      <c r="A40" s="30" t="s">
        <v>26</v>
      </c>
      <c r="G40" s="31"/>
      <c r="N40" s="32" t="s">
        <v>28</v>
      </c>
    </row>
    <row r="41" spans="1:7" ht="12.75">
      <c r="A41" s="30" t="s">
        <v>27</v>
      </c>
      <c r="B41" s="30"/>
      <c r="C41" s="30"/>
      <c r="D41" s="30"/>
      <c r="E41" s="30"/>
      <c r="F41" s="30"/>
      <c r="G41" s="31"/>
    </row>
    <row r="42" spans="1:7" s="30" customFormat="1" ht="12.75">
      <c r="A42" s="4"/>
      <c r="B42" s="4"/>
      <c r="C42" s="4"/>
      <c r="D42" s="4"/>
      <c r="E42" s="4"/>
      <c r="F42" s="4"/>
      <c r="G42" s="18"/>
    </row>
    <row r="43" spans="1:7" s="30" customFormat="1" ht="12.75">
      <c r="A43" s="30" t="s">
        <v>29</v>
      </c>
      <c r="B43" s="30" t="s">
        <v>30</v>
      </c>
      <c r="G43" s="31"/>
    </row>
    <row r="44" spans="1:7" ht="12.75">
      <c r="A44" s="30" t="s">
        <v>31</v>
      </c>
      <c r="B44" s="30" t="s">
        <v>32</v>
      </c>
      <c r="C44" s="30"/>
      <c r="D44" s="30"/>
      <c r="E44" s="30"/>
      <c r="F44" s="30"/>
      <c r="G44" s="31"/>
    </row>
  </sheetData>
  <sheetProtection/>
  <mergeCells count="61">
    <mergeCell ref="A31:B31"/>
    <mergeCell ref="A32:B32"/>
    <mergeCell ref="A33:B33"/>
    <mergeCell ref="A34:B34"/>
    <mergeCell ref="A35:B35"/>
    <mergeCell ref="A25:B25"/>
    <mergeCell ref="A26:B26"/>
    <mergeCell ref="A27:B27"/>
    <mergeCell ref="A28:B28"/>
    <mergeCell ref="A29:B29"/>
    <mergeCell ref="A30:B30"/>
    <mergeCell ref="A19:B19"/>
    <mergeCell ref="C19:D19"/>
    <mergeCell ref="E19:F19"/>
    <mergeCell ref="A22:E22"/>
    <mergeCell ref="A23:B23"/>
    <mergeCell ref="A24:B24"/>
    <mergeCell ref="A17:B17"/>
    <mergeCell ref="C17:D17"/>
    <mergeCell ref="E17:F17"/>
    <mergeCell ref="H18:I18"/>
    <mergeCell ref="J18:K18"/>
    <mergeCell ref="L18:M18"/>
    <mergeCell ref="A16:B16"/>
    <mergeCell ref="C16:D16"/>
    <mergeCell ref="E16:F16"/>
    <mergeCell ref="H16:I16"/>
    <mergeCell ref="J16:K16"/>
    <mergeCell ref="L16:M16"/>
    <mergeCell ref="A15:B15"/>
    <mergeCell ref="C15:D15"/>
    <mergeCell ref="E15:F15"/>
    <mergeCell ref="H15:I15"/>
    <mergeCell ref="J15:K15"/>
    <mergeCell ref="L15:M15"/>
    <mergeCell ref="A10:K10"/>
    <mergeCell ref="A12:N12"/>
    <mergeCell ref="A14:B14"/>
    <mergeCell ref="C14:D14"/>
    <mergeCell ref="E14:F14"/>
    <mergeCell ref="H14:I14"/>
    <mergeCell ref="J14:K14"/>
    <mergeCell ref="L14:M14"/>
    <mergeCell ref="G6:G7"/>
    <mergeCell ref="H6:H7"/>
    <mergeCell ref="I6:I7"/>
    <mergeCell ref="J6:J7"/>
    <mergeCell ref="K6:K7"/>
    <mergeCell ref="L6:N6"/>
    <mergeCell ref="A6:A7"/>
    <mergeCell ref="B6:B7"/>
    <mergeCell ref="C6:C7"/>
    <mergeCell ref="D6:D7"/>
    <mergeCell ref="E6:E7"/>
    <mergeCell ref="F6:F7"/>
    <mergeCell ref="A1:K1"/>
    <mergeCell ref="L1:N1"/>
    <mergeCell ref="A2:N2"/>
    <mergeCell ref="A3:N3"/>
    <mergeCell ref="A5:K5"/>
    <mergeCell ref="L5:N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</dc:creator>
  <cp:keywords/>
  <dc:description/>
  <cp:lastModifiedBy>Antonio Nariño</cp:lastModifiedBy>
  <cp:lastPrinted>2018-04-27T20:24:21Z</cp:lastPrinted>
  <dcterms:created xsi:type="dcterms:W3CDTF">2009-01-01T16:41:42Z</dcterms:created>
  <dcterms:modified xsi:type="dcterms:W3CDTF">2019-03-20T19:36:52Z</dcterms:modified>
  <cp:category/>
  <cp:version/>
  <cp:contentType/>
  <cp:contentStatus/>
</cp:coreProperties>
</file>