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1"/>
  </bookViews>
  <sheets>
    <sheet name="CONPES 2017" sheetId="1" r:id="rId1"/>
    <sheet name="MPIO 2017" sheetId="2" r:id="rId2"/>
  </sheets>
  <definedNames/>
  <calcPr fullCalcOnLoad="1"/>
</workbook>
</file>

<file path=xl/sharedStrings.xml><?xml version="1.0" encoding="utf-8"?>
<sst xmlns="http://schemas.openxmlformats.org/spreadsheetml/2006/main" count="120" uniqueCount="79">
  <si>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</si>
  <si>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</si>
  <si>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</si>
  <si>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</si>
  <si>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</si>
  <si>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</si>
  <si>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</si>
  <si>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</si>
  <si>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</si>
  <si>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</si>
  <si>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</si>
  <si>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</si>
  <si>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</si>
  <si>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</si>
  <si>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</si>
  <si>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</si>
  <si>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</si>
  <si>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</si>
  <si>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</si>
  <si>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</si>
  <si>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</si>
  <si>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</si>
  <si>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</si>
  <si>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INSTITUCIÓN EDUCATIVA ANTONIO NARIÑO COELLO COCORA</t>
  </si>
  <si>
    <t>JOSE EDUARDO BAQUERO JARAMILLO , En calidad de rector de la INSTITUCIÓN EDUCATIVA ANTONIO NARIÑO COELLO COCORA, identificado con el NIT No. 809002779-2, CERTIFICO que los recursos recibidos por concepto de GRATUIDAD EDUCATIVA SISTEMA GENERAL DE PARTICIPACIONES, asignados mediante resolucion 02373 del 21 de febrero de 2017, los gastos fueron ejecutados conforme a la normatividad vigente en materia presupuestal y demas normas afines vigentes.</t>
  </si>
  <si>
    <t>INGRESOS POR CONCEPTO DE RECURSOS PROCEDENTES DE GRATUIDAD EDUCATIVA SISTEMA GENERAL DE PARTICIPACIONES</t>
  </si>
  <si>
    <t>JOSÉ EDUARDO BAQUERO</t>
  </si>
  <si>
    <t>Ordenador del Gasto</t>
  </si>
  <si>
    <t>Auxiliar Administrativo Pagadora de la Institución</t>
  </si>
  <si>
    <t>Elaboro</t>
  </si>
  <si>
    <t>WRB</t>
  </si>
  <si>
    <t>Reviso</t>
  </si>
  <si>
    <t>RG</t>
  </si>
  <si>
    <t>BALANCE DE RECURSOS POR GRATUIDAD EDUCATIVA SISTEMA GENERAL DE PARTICIPACIONES</t>
  </si>
  <si>
    <t>INGRESOS POR CONCEPTO DE RECURSOS PROCEDENTES DE GRATUIDAD EDUCATIVA TERRITORIAL</t>
  </si>
  <si>
    <t>BALANCE DE RECURSOS POR GRATUIDAD EDUCATIVA TERRITORIAL</t>
  </si>
  <si>
    <t>PORCENTAJE DE APLICACIÓN</t>
  </si>
  <si>
    <t>VALOR ASIGNADO</t>
  </si>
  <si>
    <t>PORCENTAJE ADJUDICADO</t>
  </si>
  <si>
    <t>VALOR EJECUTADO</t>
  </si>
  <si>
    <t>TOTALES</t>
  </si>
  <si>
    <t>SEDE 1 ANTONIO NARIÑO</t>
  </si>
  <si>
    <t>SEDE 10 SAN CRISTOBAL ALTO</t>
  </si>
  <si>
    <t>SEDE 11 SANTA BARBARA</t>
  </si>
  <si>
    <t>SEDE 2 HONDURAS</t>
  </si>
  <si>
    <t>SEDE 3 SAN CRISTOBAL BAJO</t>
  </si>
  <si>
    <t>SEDE 4 PERICO</t>
  </si>
  <si>
    <t>SEDE 5 SANTA ANA</t>
  </si>
  <si>
    <t>SEDE 6 LA LOMA</t>
  </si>
  <si>
    <t>SEDE 7 LA LINDA</t>
  </si>
  <si>
    <t>SEDE 9 LA CIMA</t>
  </si>
  <si>
    <t>SEDE 8 SAN ISIDRO</t>
  </si>
  <si>
    <t>INGRESOS POR TRANSFERENCIAS PRIMER GIRO</t>
  </si>
  <si>
    <t>INGRESOS POR TRANSFERENCIAS SEGUNDO GIRO</t>
  </si>
  <si>
    <t>WILLIAM ROBERTO BAQUERO</t>
  </si>
  <si>
    <t>93384697</t>
  </si>
  <si>
    <t>SERVICIOS PROFESIONALES DE APOYO A LA GESTION</t>
  </si>
  <si>
    <t>RIGOBERTO ROJAS VARGAS</t>
  </si>
  <si>
    <t>93359017</t>
  </si>
  <si>
    <t>CTO 002 2017</t>
  </si>
  <si>
    <t>CTO 001 2017</t>
  </si>
  <si>
    <t>SERVICIOS PROFESIONALES CONTADOR</t>
  </si>
  <si>
    <t>03210702</t>
  </si>
  <si>
    <t>TODAS</t>
  </si>
  <si>
    <t>JAIRO HERRERA</t>
  </si>
  <si>
    <t>93367172</t>
  </si>
  <si>
    <t>CTO 003 2017</t>
  </si>
  <si>
    <t>MANTENIMIENTO GENERAL DE LA PLANTA FISICA</t>
  </si>
  <si>
    <t>IBAGUÉ, SEPTIEMBRE 30 DE 2017</t>
  </si>
  <si>
    <t>03200803</t>
  </si>
  <si>
    <t>03201003</t>
  </si>
  <si>
    <t>LUIS CARLOS ARROYO ALVAREZ</t>
  </si>
  <si>
    <t>10882265</t>
  </si>
  <si>
    <t>CTO 004 2017</t>
  </si>
  <si>
    <t>SERVICIO DE ACTUALIZACION DEL SOFTWARE FINANCE</t>
  </si>
  <si>
    <t>HELIODORO RODRIGUEZ ORTIGOZA</t>
  </si>
  <si>
    <t>5902439</t>
  </si>
  <si>
    <t>CTO 005 2017</t>
  </si>
  <si>
    <t>JOSE EDUARDO BAQUERO JARAMILLO , En calidad de rector de la INSTITUCIÓN EDUCATIVA ANTONIO NARIÑO COELLO COCORA, identificado con el NIT No. 809002779-2, CERTIFICO que los recursos recibidos por concepto de GRATUIDAD EDUCATIVA TERRITORIAL, asignados mediante RESOLUCION MUNICIPAL 0312 de febrero 09 de 2017 Y 001947 de julio 19 de 2017, los gastos fueron ejecutados conforme a la normatividad vigente en materia presupuestal y demas normas afines vigentes.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</si>
</sst>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;@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d/mm/yyyy;@"/>
    <numFmt numFmtId="191" formatCode="[$-240A]hh:mm:ss\ AM/PM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_ * #,##0.00_ ;_ * \-#,##0.00_ ;_ * \-??_ ;_ @_ "/>
    <numFmt numFmtId="199" formatCode="_ * #,##0_ ;_ * \-#,##0_ ;_ * \-??_ ;_ @_ 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?_ ;_ @_ "/>
    <numFmt numFmtId="205" formatCode="_ * #,##0_ ;_ * \-#,##0_ ;_ * &quot;-&quot;??_ ;_ @_ "/>
    <numFmt numFmtId="206" formatCode="[$-C0A]d\-mmm\-yy;@"/>
    <numFmt numFmtId="207" formatCode="[$-240A]h:mm:ss\ AM/PM"/>
    <numFmt numFmtId="208" formatCode="_(&quot;$ &quot;* #,##0.00_);_(&quot;$ &quot;* \(#,##0.00\);_(&quot;$ &quot;* \-??_);_(@_)"/>
    <numFmt numFmtId="209" formatCode="_(&quot;$ &quot;* #,##0_);_(&quot;$ &quot;* \(#,##0\);_(&quot;$ &quot;* \-??_);_(@_)"/>
    <numFmt numFmtId="210" formatCode="[$-240A]dddd\,\ d\ &quot;de&quot;\ mmmm\ &quot;de&quot;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9" fontId="0" fillId="0" borderId="10" xfId="54" applyNumberFormat="1" applyFont="1" applyFill="1" applyBorder="1" applyAlignment="1">
      <alignment vertical="top" wrapText="1" readingOrder="1"/>
    </xf>
    <xf numFmtId="189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9" fontId="0" fillId="0" borderId="0" xfId="54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7" fontId="0" fillId="0" borderId="11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 readingOrder="1"/>
    </xf>
    <xf numFmtId="0" fontId="0" fillId="0" borderId="13" xfId="0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205" fontId="0" fillId="0" borderId="0" xfId="50" applyNumberFormat="1" applyFont="1" applyFill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189" fontId="0" fillId="0" borderId="0" xfId="54" applyNumberFormat="1" applyFont="1" applyFill="1" applyBorder="1" applyAlignment="1">
      <alignment vertical="top" wrapText="1" readingOrder="1"/>
    </xf>
    <xf numFmtId="0" fontId="44" fillId="0" borderId="0" xfId="0" applyFont="1" applyFill="1" applyAlignment="1">
      <alignment vertical="top" wrapText="1" readingOrder="1"/>
    </xf>
    <xf numFmtId="49" fontId="0" fillId="0" borderId="15" xfId="0" applyNumberFormat="1" applyFont="1" applyFill="1" applyBorder="1" applyAlignment="1">
      <alignment horizontal="right" vertical="top" wrapText="1" readingOrder="1"/>
    </xf>
    <xf numFmtId="49" fontId="0" fillId="0" borderId="16" xfId="0" applyNumberFormat="1" applyFont="1" applyFill="1" applyBorder="1" applyAlignment="1">
      <alignment horizontal="right"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horizontal="right" vertical="top" wrapText="1" readingOrder="1"/>
    </xf>
    <xf numFmtId="0" fontId="0" fillId="0" borderId="18" xfId="0" applyFont="1" applyFill="1" applyBorder="1" applyAlignment="1">
      <alignment vertical="top" wrapText="1" readingOrder="1"/>
    </xf>
    <xf numFmtId="0" fontId="45" fillId="0" borderId="0" xfId="0" applyFont="1" applyFill="1" applyAlignment="1">
      <alignment vertical="top" wrapText="1" readingOrder="1"/>
    </xf>
    <xf numFmtId="0" fontId="0" fillId="0" borderId="19" xfId="0" applyFill="1" applyBorder="1" applyAlignment="1">
      <alignment vertical="top" wrapText="1" readingOrder="1"/>
    </xf>
    <xf numFmtId="209" fontId="0" fillId="0" borderId="20" xfId="54" applyNumberFormat="1" applyFont="1" applyFill="1" applyBorder="1" applyAlignment="1" applyProtection="1">
      <alignment vertical="top"/>
      <protection/>
    </xf>
    <xf numFmtId="189" fontId="0" fillId="0" borderId="19" xfId="54" applyNumberFormat="1" applyFont="1" applyFill="1" applyBorder="1" applyAlignment="1">
      <alignment vertical="top" wrapText="1" readingOrder="1"/>
    </xf>
    <xf numFmtId="0" fontId="0" fillId="0" borderId="0" xfId="0" applyFill="1" applyAlignment="1">
      <alignment vertical="top" readingOrder="1"/>
    </xf>
    <xf numFmtId="205" fontId="0" fillId="0" borderId="0" xfId="50" applyNumberFormat="1" applyFont="1" applyFill="1" applyAlignment="1">
      <alignment vertical="top" readingOrder="1"/>
    </xf>
    <xf numFmtId="0" fontId="0" fillId="0" borderId="13" xfId="0" applyFill="1" applyBorder="1" applyAlignment="1">
      <alignment horizontal="right" vertical="top" wrapText="1" readingOrder="1"/>
    </xf>
    <xf numFmtId="0" fontId="0" fillId="0" borderId="0" xfId="0" applyFill="1" applyAlignment="1">
      <alignment horizontal="right" vertical="top" readingOrder="1"/>
    </xf>
    <xf numFmtId="0" fontId="46" fillId="0" borderId="21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vertical="top" wrapText="1"/>
    </xf>
    <xf numFmtId="192" fontId="46" fillId="0" borderId="21" xfId="54" applyNumberFormat="1" applyFont="1" applyFill="1" applyBorder="1" applyAlignment="1">
      <alignment vertical="top" wrapText="1"/>
    </xf>
    <xf numFmtId="10" fontId="46" fillId="0" borderId="21" xfId="61" applyNumberFormat="1" applyFont="1" applyFill="1" applyBorder="1" applyAlignment="1">
      <alignment vertical="top" wrapText="1"/>
    </xf>
    <xf numFmtId="192" fontId="46" fillId="0" borderId="22" xfId="54" applyNumberFormat="1" applyFont="1" applyFill="1" applyBorder="1" applyAlignment="1">
      <alignment vertical="top" wrapText="1"/>
    </xf>
    <xf numFmtId="192" fontId="46" fillId="0" borderId="23" xfId="54" applyNumberFormat="1" applyFont="1" applyFill="1" applyBorder="1" applyAlignment="1">
      <alignment vertical="top" wrapText="1"/>
    </xf>
    <xf numFmtId="192" fontId="46" fillId="0" borderId="24" xfId="54" applyNumberFormat="1" applyFont="1" applyFill="1" applyBorder="1" applyAlignment="1">
      <alignment vertical="top" wrapText="1"/>
    </xf>
    <xf numFmtId="10" fontId="46" fillId="0" borderId="23" xfId="0" applyNumberFormat="1" applyFont="1" applyFill="1" applyBorder="1" applyAlignment="1">
      <alignment vertical="top" wrapText="1"/>
    </xf>
    <xf numFmtId="189" fontId="0" fillId="0" borderId="11" xfId="54" applyNumberFormat="1" applyFont="1" applyFill="1" applyBorder="1" applyAlignment="1">
      <alignment vertical="top" wrapText="1" readingOrder="1"/>
    </xf>
    <xf numFmtId="0" fontId="0" fillId="0" borderId="18" xfId="0" applyFont="1" applyFill="1" applyBorder="1" applyAlignment="1">
      <alignment vertical="top" wrapText="1"/>
    </xf>
    <xf numFmtId="49" fontId="0" fillId="0" borderId="25" xfId="0" applyNumberFormat="1" applyFont="1" applyFill="1" applyBorder="1" applyAlignment="1">
      <alignment horizontal="right" vertical="top" wrapText="1" readingOrder="1"/>
    </xf>
    <xf numFmtId="49" fontId="0" fillId="0" borderId="14" xfId="0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2" fontId="0" fillId="0" borderId="19" xfId="55" applyFont="1" applyFill="1" applyBorder="1" applyAlignment="1">
      <alignment vertical="top" wrapText="1" readingOrder="1"/>
    </xf>
    <xf numFmtId="49" fontId="0" fillId="0" borderId="14" xfId="0" applyNumberFormat="1" applyFont="1" applyFill="1" applyBorder="1" applyAlignment="1">
      <alignment horizontal="right" vertical="top" wrapText="1" readingOrder="1"/>
    </xf>
    <xf numFmtId="187" fontId="0" fillId="0" borderId="15" xfId="0" applyNumberFormat="1" applyFont="1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49" fontId="0" fillId="0" borderId="15" xfId="0" applyNumberFormat="1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182" fontId="0" fillId="0" borderId="11" xfId="55" applyFont="1" applyFill="1" applyBorder="1" applyAlignment="1">
      <alignment vertical="top" wrapText="1" readingOrder="1"/>
    </xf>
    <xf numFmtId="209" fontId="0" fillId="0" borderId="18" xfId="54" applyNumberFormat="1" applyFont="1" applyFill="1" applyBorder="1" applyAlignment="1" applyProtection="1">
      <alignment vertical="top"/>
      <protection/>
    </xf>
    <xf numFmtId="209" fontId="0" fillId="0" borderId="19" xfId="54" applyNumberFormat="1" applyFont="1" applyFill="1" applyBorder="1" applyAlignment="1" applyProtection="1">
      <alignment vertical="top"/>
      <protection/>
    </xf>
    <xf numFmtId="0" fontId="0" fillId="0" borderId="26" xfId="0" applyFill="1" applyBorder="1" applyAlignment="1">
      <alignment horizontal="left" vertical="top" wrapText="1" readingOrder="1"/>
    </xf>
    <xf numFmtId="0" fontId="0" fillId="0" borderId="27" xfId="0" applyFill="1" applyBorder="1" applyAlignment="1">
      <alignment horizontal="left" vertical="top" wrapText="1" readingOrder="1"/>
    </xf>
    <xf numFmtId="189" fontId="0" fillId="0" borderId="27" xfId="54" applyNumberFormat="1" applyFont="1" applyFill="1" applyBorder="1" applyAlignment="1">
      <alignment horizontal="right" vertical="top" wrapText="1" readingOrder="1"/>
    </xf>
    <xf numFmtId="189" fontId="0" fillId="0" borderId="28" xfId="54" applyNumberFormat="1" applyFont="1" applyFill="1" applyBorder="1" applyAlignment="1">
      <alignment horizontal="right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189" fontId="0" fillId="0" borderId="23" xfId="54" applyNumberFormat="1" applyFont="1" applyFill="1" applyBorder="1" applyAlignment="1">
      <alignment horizontal="right" vertical="top" wrapText="1" readingOrder="1"/>
    </xf>
    <xf numFmtId="189" fontId="0" fillId="0" borderId="23" xfId="54" applyNumberFormat="1" applyFont="1" applyFill="1" applyBorder="1" applyAlignment="1">
      <alignment horizontal="center" vertical="top" wrapText="1" readingOrder="1"/>
    </xf>
    <xf numFmtId="189" fontId="0" fillId="0" borderId="24" xfId="54" applyNumberFormat="1" applyFont="1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0" fontId="0" fillId="0" borderId="21" xfId="0" applyFill="1" applyBorder="1" applyAlignment="1">
      <alignment horizontal="left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189" fontId="0" fillId="0" borderId="21" xfId="54" applyNumberFormat="1" applyFont="1" applyFill="1" applyBorder="1" applyAlignment="1">
      <alignment horizontal="center" vertical="top" wrapText="1" readingOrder="1"/>
    </xf>
    <xf numFmtId="189" fontId="0" fillId="0" borderId="22" xfId="54" applyNumberFormat="1" applyFont="1" applyFill="1" applyBorder="1" applyAlignment="1">
      <alignment horizontal="center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0" fontId="0" fillId="0" borderId="30" xfId="0" applyFont="1" applyFill="1" applyBorder="1" applyAlignment="1">
      <alignment horizontal="left" vertical="top" wrapText="1" readingOrder="1"/>
    </xf>
    <xf numFmtId="189" fontId="0" fillId="0" borderId="22" xfId="54" applyNumberFormat="1" applyFont="1" applyFill="1" applyBorder="1" applyAlignment="1">
      <alignment horizontal="right" vertical="top" wrapText="1" readingOrder="1"/>
    </xf>
    <xf numFmtId="0" fontId="0" fillId="0" borderId="31" xfId="0" applyFill="1" applyBorder="1" applyAlignment="1">
      <alignment vertical="top" wrapText="1" readingOrder="1"/>
    </xf>
    <xf numFmtId="0" fontId="0" fillId="0" borderId="32" xfId="0" applyFill="1" applyBorder="1" applyAlignment="1">
      <alignment vertical="top" wrapText="1" readingOrder="1"/>
    </xf>
    <xf numFmtId="0" fontId="0" fillId="0" borderId="33" xfId="0" applyFill="1" applyBorder="1" applyAlignment="1">
      <alignment vertical="top" wrapText="1" readingOrder="1"/>
    </xf>
    <xf numFmtId="0" fontId="0" fillId="0" borderId="34" xfId="0" applyFont="1" applyFill="1" applyBorder="1" applyAlignment="1">
      <alignment horizontal="left" vertical="top" wrapText="1" readingOrder="1"/>
    </xf>
    <xf numFmtId="0" fontId="0" fillId="0" borderId="35" xfId="0" applyFill="1" applyBorder="1" applyAlignment="1">
      <alignment horizontal="left" vertical="top" wrapText="1" readingOrder="1"/>
    </xf>
    <xf numFmtId="189" fontId="0" fillId="0" borderId="35" xfId="54" applyNumberFormat="1" applyFont="1" applyFill="1" applyBorder="1" applyAlignment="1">
      <alignment horizontal="center" vertical="top" wrapText="1" readingOrder="1"/>
    </xf>
    <xf numFmtId="189" fontId="0" fillId="0" borderId="35" xfId="54" applyNumberFormat="1" applyFont="1" applyFill="1" applyBorder="1" applyAlignment="1">
      <alignment horizontal="right" vertical="top" wrapText="1" readingOrder="1"/>
    </xf>
    <xf numFmtId="189" fontId="0" fillId="0" borderId="36" xfId="54" applyNumberFormat="1" applyFont="1" applyFill="1" applyBorder="1" applyAlignment="1">
      <alignment horizontal="right" vertical="top" wrapText="1" readingOrder="1"/>
    </xf>
    <xf numFmtId="0" fontId="0" fillId="0" borderId="34" xfId="0" applyFill="1" applyBorder="1" applyAlignment="1">
      <alignment horizontal="left" vertical="top" wrapText="1" readingOrder="1"/>
    </xf>
    <xf numFmtId="0" fontId="0" fillId="0" borderId="0" xfId="0" applyFill="1" applyAlignment="1">
      <alignment horizontal="center" vertical="top" wrapText="1" readingOrder="1"/>
    </xf>
    <xf numFmtId="189" fontId="0" fillId="0" borderId="35" xfId="54" applyNumberFormat="1" applyFont="1" applyFill="1" applyBorder="1" applyAlignment="1">
      <alignment horizontal="right" vertical="top" wrapText="1" readingOrder="1"/>
    </xf>
    <xf numFmtId="189" fontId="0" fillId="0" borderId="36" xfId="54" applyNumberFormat="1" applyFont="1" applyFill="1" applyBorder="1" applyAlignment="1">
      <alignment horizontal="right" vertical="top" wrapText="1" readingOrder="1"/>
    </xf>
    <xf numFmtId="205" fontId="0" fillId="0" borderId="37" xfId="50" applyNumberFormat="1" applyFont="1" applyFill="1" applyBorder="1" applyAlignment="1">
      <alignment vertical="top" wrapText="1" readingOrder="1"/>
    </xf>
    <xf numFmtId="205" fontId="0" fillId="0" borderId="38" xfId="50" applyNumberFormat="1" applyFont="1" applyFill="1" applyBorder="1" applyAlignment="1">
      <alignment vertical="top" wrapText="1" readingOrder="1"/>
    </xf>
    <xf numFmtId="0" fontId="0" fillId="0" borderId="37" xfId="0" applyFill="1" applyBorder="1" applyAlignment="1">
      <alignment vertical="top" wrapText="1" readingOrder="1"/>
    </xf>
    <xf numFmtId="0" fontId="0" fillId="0" borderId="38" xfId="0" applyFill="1" applyBorder="1" applyAlignment="1">
      <alignment vertical="top" wrapText="1" readingOrder="1"/>
    </xf>
    <xf numFmtId="0" fontId="0" fillId="0" borderId="26" xfId="0" applyFill="1" applyBorder="1" applyAlignment="1">
      <alignment horizontal="center" vertical="top" wrapText="1" readingOrder="1"/>
    </xf>
    <xf numFmtId="0" fontId="0" fillId="0" borderId="27" xfId="0" applyFill="1" applyBorder="1" applyAlignment="1">
      <alignment horizontal="center" vertical="top" wrapText="1" readingOrder="1"/>
    </xf>
    <xf numFmtId="0" fontId="0" fillId="0" borderId="28" xfId="0" applyFill="1" applyBorder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0" borderId="13" xfId="0" applyFill="1" applyBorder="1" applyAlignment="1">
      <alignment horizontal="left" vertical="top" wrapText="1" readingOrder="1"/>
    </xf>
    <xf numFmtId="189" fontId="0" fillId="0" borderId="13" xfId="54" applyNumberFormat="1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29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0" fontId="46" fillId="0" borderId="34" xfId="0" applyFont="1" applyFill="1" applyBorder="1" applyAlignment="1">
      <alignment horizontal="center" vertical="top" wrapText="1"/>
    </xf>
    <xf numFmtId="0" fontId="46" fillId="0" borderId="35" xfId="0" applyFont="1" applyFill="1" applyBorder="1" applyAlignment="1">
      <alignment horizontal="center" vertical="top" wrapText="1"/>
    </xf>
    <xf numFmtId="0" fontId="46" fillId="0" borderId="36" xfId="0" applyFont="1" applyFill="1" applyBorder="1" applyAlignment="1">
      <alignment horizontal="center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C31" sqref="C31"/>
    </sheetView>
  </sheetViews>
  <sheetFormatPr defaultColWidth="11.421875" defaultRowHeight="12.75"/>
  <cols>
    <col min="1" max="2" width="13.7109375" style="4" customWidth="1"/>
    <col min="3" max="3" width="8.8515625" style="4" customWidth="1"/>
    <col min="4" max="4" width="3.7109375" style="4" customWidth="1"/>
    <col min="5" max="5" width="7.7109375" style="4" customWidth="1"/>
    <col min="6" max="6" width="5.8515625" style="4" customWidth="1"/>
    <col min="7" max="7" width="6.7109375" style="18" customWidth="1"/>
    <col min="8" max="8" width="14.8515625" style="4" customWidth="1"/>
    <col min="9" max="9" width="4.7109375" style="4" customWidth="1"/>
    <col min="10" max="10" width="8.7109375" style="4" customWidth="1"/>
    <col min="11" max="11" width="17.00390625" style="4" customWidth="1"/>
    <col min="12" max="12" width="12.7109375" style="4" customWidth="1"/>
    <col min="13" max="13" width="14.7109375" style="4" customWidth="1"/>
    <col min="14" max="14" width="13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95" t="s">
        <v>68</v>
      </c>
      <c r="M1" s="96"/>
      <c r="N1" s="96"/>
      <c r="O1" s="27"/>
    </row>
    <row r="2" spans="1:15" ht="12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7"/>
    </row>
    <row r="3" spans="1:15" ht="42" customHeight="1">
      <c r="A3" s="97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7"/>
    </row>
    <row r="5" spans="1:14" ht="27" customHeight="1" thickBot="1">
      <c r="A5" s="99" t="s">
        <v>25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>
        <v>60203635</v>
      </c>
      <c r="M5" s="100"/>
      <c r="N5" s="100"/>
    </row>
    <row r="6" spans="1:14" ht="25.5" customHeight="1" thickBot="1">
      <c r="A6" s="90" t="s">
        <v>1</v>
      </c>
      <c r="B6" s="90" t="s">
        <v>2</v>
      </c>
      <c r="C6" s="90" t="s">
        <v>3</v>
      </c>
      <c r="D6" s="90" t="s">
        <v>4</v>
      </c>
      <c r="E6" s="90" t="s">
        <v>5</v>
      </c>
      <c r="F6" s="90" t="s">
        <v>6</v>
      </c>
      <c r="G6" s="88" t="s">
        <v>7</v>
      </c>
      <c r="H6" s="90" t="s">
        <v>8</v>
      </c>
      <c r="I6" s="90" t="s">
        <v>9</v>
      </c>
      <c r="J6" s="90" t="s">
        <v>10</v>
      </c>
      <c r="K6" s="90" t="s">
        <v>11</v>
      </c>
      <c r="L6" s="92" t="s">
        <v>12</v>
      </c>
      <c r="M6" s="93"/>
      <c r="N6" s="94"/>
    </row>
    <row r="7" spans="1:14" ht="51.75" customHeight="1" thickBot="1">
      <c r="A7" s="91"/>
      <c r="B7" s="91"/>
      <c r="C7" s="91"/>
      <c r="D7" s="91"/>
      <c r="E7" s="91"/>
      <c r="F7" s="91"/>
      <c r="G7" s="89"/>
      <c r="H7" s="91"/>
      <c r="I7" s="91"/>
      <c r="J7" s="91"/>
      <c r="K7" s="91"/>
      <c r="L7" s="1" t="s">
        <v>13</v>
      </c>
      <c r="M7" s="1" t="s">
        <v>14</v>
      </c>
      <c r="N7" s="1" t="s">
        <v>15</v>
      </c>
    </row>
    <row r="8" spans="1:15" ht="38.25">
      <c r="A8" s="11">
        <v>42843</v>
      </c>
      <c r="B8" s="6">
        <v>3</v>
      </c>
      <c r="C8" s="11">
        <v>42852</v>
      </c>
      <c r="D8" s="6">
        <v>3</v>
      </c>
      <c r="E8" s="22" t="s">
        <v>62</v>
      </c>
      <c r="F8" s="13" t="s">
        <v>63</v>
      </c>
      <c r="G8" s="8"/>
      <c r="H8" s="12" t="s">
        <v>64</v>
      </c>
      <c r="I8" s="10" t="s">
        <v>65</v>
      </c>
      <c r="J8" s="7" t="s">
        <v>66</v>
      </c>
      <c r="K8" s="24" t="s">
        <v>67</v>
      </c>
      <c r="L8" s="49">
        <v>12353000</v>
      </c>
      <c r="M8" s="29"/>
      <c r="N8" s="30"/>
      <c r="O8" s="21"/>
    </row>
    <row r="9" spans="1:15" ht="38.25">
      <c r="A9" s="11">
        <v>42963</v>
      </c>
      <c r="B9" s="6">
        <v>5</v>
      </c>
      <c r="C9" s="11">
        <v>42972</v>
      </c>
      <c r="D9" s="6">
        <v>5</v>
      </c>
      <c r="E9" s="22" t="s">
        <v>62</v>
      </c>
      <c r="F9" s="13" t="s">
        <v>63</v>
      </c>
      <c r="G9" s="8"/>
      <c r="H9" s="12" t="s">
        <v>75</v>
      </c>
      <c r="I9" s="10" t="s">
        <v>76</v>
      </c>
      <c r="J9" s="7" t="s">
        <v>77</v>
      </c>
      <c r="K9" s="26" t="s">
        <v>67</v>
      </c>
      <c r="L9" s="56">
        <v>14050635</v>
      </c>
      <c r="M9" s="57"/>
      <c r="N9" s="9">
        <v>101965</v>
      </c>
      <c r="O9" s="21"/>
    </row>
    <row r="10" spans="1:15" ht="12.75">
      <c r="A10" s="11"/>
      <c r="B10" s="6"/>
      <c r="C10" s="11"/>
      <c r="D10" s="6"/>
      <c r="E10" s="22"/>
      <c r="F10" s="13"/>
      <c r="G10" s="8"/>
      <c r="H10" s="12"/>
      <c r="I10" s="10"/>
      <c r="J10" s="7"/>
      <c r="K10" s="26"/>
      <c r="L10" s="6"/>
      <c r="M10" s="8"/>
      <c r="N10" s="9"/>
      <c r="O10" s="21"/>
    </row>
    <row r="11" spans="1:15" ht="13.5" thickBot="1">
      <c r="A11" s="11"/>
      <c r="B11" s="6"/>
      <c r="C11" s="11"/>
      <c r="D11" s="6"/>
      <c r="E11" s="23"/>
      <c r="F11" s="13"/>
      <c r="G11" s="17"/>
      <c r="H11" s="12"/>
      <c r="I11" s="23"/>
      <c r="J11" s="7"/>
      <c r="K11" s="13"/>
      <c r="L11" s="6"/>
      <c r="M11" s="16"/>
      <c r="N11" s="15"/>
      <c r="O11" s="21" t="e">
        <f>#REF!/L5</f>
        <v>#REF!</v>
      </c>
    </row>
    <row r="12" spans="1:14" ht="13.5" thickBot="1">
      <c r="A12" s="76" t="s">
        <v>16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2">
        <f>SUM(L8:L11)</f>
        <v>26403635</v>
      </c>
      <c r="M12" s="2">
        <f>SUM(M8:M11)</f>
        <v>0</v>
      </c>
      <c r="N12" s="2">
        <f>SUM(N8:N11)</f>
        <v>101965</v>
      </c>
    </row>
    <row r="13" ht="12.75">
      <c r="L13" s="3"/>
    </row>
    <row r="14" spans="1:14" ht="12.75">
      <c r="A14" s="85" t="s">
        <v>33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ht="13.5" thickBot="1"/>
    <row r="16" spans="1:14" ht="37.5" customHeight="1">
      <c r="A16" s="79" t="s">
        <v>52</v>
      </c>
      <c r="B16" s="80"/>
      <c r="C16" s="81"/>
      <c r="D16" s="81"/>
      <c r="E16" s="82">
        <v>19099767</v>
      </c>
      <c r="F16" s="83"/>
      <c r="H16" s="84" t="s">
        <v>20</v>
      </c>
      <c r="I16" s="80"/>
      <c r="J16" s="81"/>
      <c r="K16" s="81"/>
      <c r="L16" s="86">
        <f>L12+M12+N12</f>
        <v>26505600</v>
      </c>
      <c r="M16" s="87"/>
      <c r="N16" s="19"/>
    </row>
    <row r="17" spans="1:14" ht="38.25" customHeight="1">
      <c r="A17" s="74" t="s">
        <v>53</v>
      </c>
      <c r="B17" s="69"/>
      <c r="C17" s="71"/>
      <c r="D17" s="71"/>
      <c r="E17" s="70">
        <v>41103868</v>
      </c>
      <c r="F17" s="75"/>
      <c r="H17" s="68" t="s">
        <v>21</v>
      </c>
      <c r="I17" s="69"/>
      <c r="J17" s="73">
        <f>N12</f>
        <v>101965</v>
      </c>
      <c r="K17" s="73"/>
      <c r="L17" s="71"/>
      <c r="M17" s="72"/>
      <c r="N17" s="20"/>
    </row>
    <row r="18" spans="1:14" ht="39" customHeight="1" thickBot="1">
      <c r="A18" s="68" t="s">
        <v>17</v>
      </c>
      <c r="B18" s="69"/>
      <c r="C18" s="70">
        <f>L12</f>
        <v>26403635</v>
      </c>
      <c r="D18" s="70"/>
      <c r="E18" s="71"/>
      <c r="F18" s="72"/>
      <c r="H18" s="63" t="s">
        <v>22</v>
      </c>
      <c r="I18" s="64"/>
      <c r="J18" s="65">
        <f>L12+M12</f>
        <v>26403635</v>
      </c>
      <c r="K18" s="65"/>
      <c r="L18" s="66"/>
      <c r="M18" s="67"/>
      <c r="N18" s="20"/>
    </row>
    <row r="19" spans="1:14" ht="13.5" thickBot="1">
      <c r="A19" s="63" t="s">
        <v>18</v>
      </c>
      <c r="B19" s="64"/>
      <c r="C19" s="65">
        <f>E16-C18+E17</f>
        <v>33800000</v>
      </c>
      <c r="D19" s="65"/>
      <c r="E19" s="66"/>
      <c r="F19" s="67"/>
      <c r="H19" s="19"/>
      <c r="I19" s="19"/>
      <c r="J19" s="20"/>
      <c r="K19" s="20"/>
      <c r="L19" s="20"/>
      <c r="M19" s="20"/>
      <c r="N19" s="19"/>
    </row>
    <row r="20" spans="3:14" ht="13.5" thickBot="1">
      <c r="C20" s="5"/>
      <c r="D20" s="5"/>
      <c r="E20" s="5"/>
      <c r="F20" s="5"/>
      <c r="H20" s="59" t="s">
        <v>19</v>
      </c>
      <c r="I20" s="60"/>
      <c r="J20" s="61">
        <f>SUM(J16:K18)</f>
        <v>26505600</v>
      </c>
      <c r="K20" s="61"/>
      <c r="L20" s="61">
        <f>SUM(L16:M18)</f>
        <v>26505600</v>
      </c>
      <c r="M20" s="62"/>
      <c r="N20" s="25"/>
    </row>
    <row r="21" spans="1:6" ht="13.5" thickBot="1">
      <c r="A21" s="59" t="s">
        <v>19</v>
      </c>
      <c r="B21" s="60"/>
      <c r="C21" s="61">
        <f>SUM(C16:D19)</f>
        <v>60203635</v>
      </c>
      <c r="D21" s="61"/>
      <c r="E21" s="61">
        <f>SUM(E16:F19)</f>
        <v>60203635</v>
      </c>
      <c r="F21" s="62"/>
    </row>
    <row r="26" spans="1:14" s="31" customFormat="1" ht="13.5" thickBot="1">
      <c r="A26" s="14"/>
      <c r="B26" s="14"/>
      <c r="C26" s="14"/>
      <c r="D26" s="14"/>
      <c r="E26" s="4"/>
      <c r="F26" s="4"/>
      <c r="G26" s="18"/>
      <c r="L26" s="14"/>
      <c r="M26" s="14"/>
      <c r="N26" s="33"/>
    </row>
    <row r="27" spans="1:14" s="31" customFormat="1" ht="12.75">
      <c r="A27" s="31" t="s">
        <v>26</v>
      </c>
      <c r="G27" s="32"/>
      <c r="N27" s="34" t="s">
        <v>28</v>
      </c>
    </row>
    <row r="28" spans="1:7" ht="12.75">
      <c r="A28" s="31" t="s">
        <v>27</v>
      </c>
      <c r="B28" s="31"/>
      <c r="C28" s="31"/>
      <c r="D28" s="31"/>
      <c r="E28" s="31"/>
      <c r="F28" s="31"/>
      <c r="G28" s="32"/>
    </row>
    <row r="29" spans="1:7" s="31" customFormat="1" ht="12.75">
      <c r="A29" s="4"/>
      <c r="B29" s="4"/>
      <c r="C29" s="4"/>
      <c r="D29" s="4"/>
      <c r="E29" s="4"/>
      <c r="F29" s="4"/>
      <c r="G29" s="18"/>
    </row>
    <row r="30" spans="1:7" s="31" customFormat="1" ht="12.75">
      <c r="A30" s="31" t="s">
        <v>29</v>
      </c>
      <c r="B30" s="31" t="s">
        <v>30</v>
      </c>
      <c r="G30" s="32"/>
    </row>
    <row r="31" spans="1:7" ht="12.75">
      <c r="A31" s="31" t="s">
        <v>31</v>
      </c>
      <c r="B31" s="31" t="s">
        <v>32</v>
      </c>
      <c r="C31" s="31"/>
      <c r="D31" s="31"/>
      <c r="E31" s="31"/>
      <c r="F31" s="31"/>
      <c r="G31" s="32"/>
    </row>
  </sheetData>
  <sheetProtection/>
  <mergeCells count="47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12:K12"/>
    <mergeCell ref="A16:B16"/>
    <mergeCell ref="C16:D16"/>
    <mergeCell ref="E16:F16"/>
    <mergeCell ref="H16:I16"/>
    <mergeCell ref="J16:K16"/>
    <mergeCell ref="A14:N14"/>
    <mergeCell ref="L16:M16"/>
    <mergeCell ref="H17:I17"/>
    <mergeCell ref="J17:K17"/>
    <mergeCell ref="L17:M17"/>
    <mergeCell ref="A17:B17"/>
    <mergeCell ref="C17:D17"/>
    <mergeCell ref="E17:F17"/>
    <mergeCell ref="A19:B19"/>
    <mergeCell ref="C19:D19"/>
    <mergeCell ref="E19:F19"/>
    <mergeCell ref="H18:I18"/>
    <mergeCell ref="J18:K18"/>
    <mergeCell ref="L18:M18"/>
    <mergeCell ref="A18:B18"/>
    <mergeCell ref="C18:D18"/>
    <mergeCell ref="E18:F18"/>
    <mergeCell ref="A21:B21"/>
    <mergeCell ref="C21:D21"/>
    <mergeCell ref="E21:F21"/>
    <mergeCell ref="H20:I20"/>
    <mergeCell ref="J20:K20"/>
    <mergeCell ref="L20:M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9">
      <selection activeCell="H34" sqref="H34"/>
    </sheetView>
  </sheetViews>
  <sheetFormatPr defaultColWidth="11.421875" defaultRowHeight="12.75"/>
  <cols>
    <col min="1" max="1" width="12.7109375" style="4" customWidth="1"/>
    <col min="2" max="2" width="11.7109375" style="4" customWidth="1"/>
    <col min="3" max="3" width="12.7109375" style="4" customWidth="1"/>
    <col min="4" max="4" width="9.7109375" style="4" customWidth="1"/>
    <col min="5" max="5" width="11.7109375" style="4" customWidth="1"/>
    <col min="6" max="6" width="5.8515625" style="4" customWidth="1"/>
    <col min="7" max="7" width="4.7109375" style="18" customWidth="1"/>
    <col min="8" max="8" width="10.8515625" style="4" customWidth="1"/>
    <col min="9" max="9" width="3.7109375" style="4" customWidth="1"/>
    <col min="10" max="10" width="6.7109375" style="4" customWidth="1"/>
    <col min="11" max="11" width="10.7109375" style="4" customWidth="1"/>
    <col min="12" max="12" width="6.8515625" style="4" customWidth="1"/>
    <col min="13" max="13" width="11.7109375" style="4" customWidth="1"/>
    <col min="14" max="14" width="12.710937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95" t="s">
        <v>68</v>
      </c>
      <c r="M1" s="96"/>
      <c r="N1" s="96"/>
      <c r="O1" s="27"/>
    </row>
    <row r="2" spans="1:15" ht="12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7"/>
    </row>
    <row r="3" spans="1:15" ht="53.25" customHeight="1">
      <c r="A3" s="97" t="s">
        <v>78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7"/>
    </row>
    <row r="5" spans="1:14" ht="13.5" thickBot="1">
      <c r="A5" s="99" t="s">
        <v>34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>
        <f>16145000+17378000</f>
        <v>33523000</v>
      </c>
      <c r="M5" s="100"/>
      <c r="N5" s="100"/>
    </row>
    <row r="6" spans="1:14" ht="24.75" customHeight="1" thickBot="1">
      <c r="A6" s="90" t="s">
        <v>1</v>
      </c>
      <c r="B6" s="90" t="s">
        <v>2</v>
      </c>
      <c r="C6" s="90" t="s">
        <v>3</v>
      </c>
      <c r="D6" s="90" t="s">
        <v>4</v>
      </c>
      <c r="E6" s="90" t="s">
        <v>5</v>
      </c>
      <c r="F6" s="90" t="s">
        <v>6</v>
      </c>
      <c r="G6" s="88" t="s">
        <v>7</v>
      </c>
      <c r="H6" s="90" t="s">
        <v>8</v>
      </c>
      <c r="I6" s="90" t="s">
        <v>9</v>
      </c>
      <c r="J6" s="90" t="s">
        <v>10</v>
      </c>
      <c r="K6" s="90" t="s">
        <v>11</v>
      </c>
      <c r="L6" s="92" t="s">
        <v>12</v>
      </c>
      <c r="M6" s="93"/>
      <c r="N6" s="94"/>
    </row>
    <row r="7" spans="1:14" ht="51.75" thickBot="1">
      <c r="A7" s="91"/>
      <c r="B7" s="91"/>
      <c r="C7" s="91"/>
      <c r="D7" s="91"/>
      <c r="E7" s="91"/>
      <c r="F7" s="91"/>
      <c r="G7" s="89"/>
      <c r="H7" s="91"/>
      <c r="I7" s="91"/>
      <c r="J7" s="91"/>
      <c r="K7" s="91"/>
      <c r="L7" s="1" t="s">
        <v>13</v>
      </c>
      <c r="M7" s="1" t="s">
        <v>14</v>
      </c>
      <c r="N7" s="1" t="s">
        <v>15</v>
      </c>
    </row>
    <row r="8" spans="1:15" ht="90" thickBot="1">
      <c r="A8" s="11">
        <v>42790</v>
      </c>
      <c r="B8" s="6">
        <v>1</v>
      </c>
      <c r="C8" s="11">
        <v>42797</v>
      </c>
      <c r="D8" s="6">
        <v>1</v>
      </c>
      <c r="E8" s="45" t="s">
        <v>69</v>
      </c>
      <c r="F8" s="13"/>
      <c r="G8" s="43"/>
      <c r="H8" s="12" t="s">
        <v>54</v>
      </c>
      <c r="I8" s="10" t="s">
        <v>55</v>
      </c>
      <c r="J8" s="7" t="s">
        <v>60</v>
      </c>
      <c r="K8" s="13" t="s">
        <v>56</v>
      </c>
      <c r="L8" s="28"/>
      <c r="M8" s="58">
        <f>4275000/4*3</f>
        <v>3206250</v>
      </c>
      <c r="N8" s="30">
        <f>1425000/4*3</f>
        <v>1068750</v>
      </c>
      <c r="O8" s="21"/>
    </row>
    <row r="9" spans="1:15" ht="76.5">
      <c r="A9" s="11">
        <v>42790</v>
      </c>
      <c r="B9" s="6">
        <v>2</v>
      </c>
      <c r="C9" s="11">
        <v>42797</v>
      </c>
      <c r="D9" s="6">
        <v>2</v>
      </c>
      <c r="E9" s="45" t="s">
        <v>69</v>
      </c>
      <c r="F9" s="13"/>
      <c r="G9" s="43"/>
      <c r="H9" s="12" t="s">
        <v>57</v>
      </c>
      <c r="I9" s="10" t="s">
        <v>58</v>
      </c>
      <c r="J9" s="7" t="s">
        <v>59</v>
      </c>
      <c r="K9" s="13" t="s">
        <v>61</v>
      </c>
      <c r="L9" s="6"/>
      <c r="M9" s="57">
        <f>4275000/4*3</f>
        <v>3206250</v>
      </c>
      <c r="N9" s="30">
        <f>1425000/4*3</f>
        <v>1068750</v>
      </c>
      <c r="O9" s="21"/>
    </row>
    <row r="10" spans="1:15" ht="102">
      <c r="A10" s="51">
        <v>42963</v>
      </c>
      <c r="B10" s="52">
        <v>4</v>
      </c>
      <c r="C10" s="51">
        <v>42971</v>
      </c>
      <c r="D10" s="52">
        <v>4</v>
      </c>
      <c r="E10" s="22" t="s">
        <v>70</v>
      </c>
      <c r="F10" s="13"/>
      <c r="G10" s="53"/>
      <c r="H10" s="12" t="s">
        <v>71</v>
      </c>
      <c r="I10" s="54" t="s">
        <v>72</v>
      </c>
      <c r="J10" s="55" t="s">
        <v>73</v>
      </c>
      <c r="K10" s="13" t="s">
        <v>74</v>
      </c>
      <c r="L10" s="52"/>
      <c r="M10" s="47">
        <v>1000000</v>
      </c>
      <c r="N10" s="48"/>
      <c r="O10" s="21"/>
    </row>
    <row r="11" spans="1:15" ht="12.75">
      <c r="A11" s="11"/>
      <c r="B11" s="6"/>
      <c r="C11" s="11"/>
      <c r="D11" s="6"/>
      <c r="E11" s="50"/>
      <c r="F11" s="26"/>
      <c r="G11" s="43"/>
      <c r="H11" s="44"/>
      <c r="I11" s="46"/>
      <c r="J11" s="7"/>
      <c r="K11" s="26"/>
      <c r="L11" s="6"/>
      <c r="M11" s="8"/>
      <c r="N11" s="9"/>
      <c r="O11" s="21"/>
    </row>
    <row r="12" spans="1:15" ht="13.5" thickBot="1">
      <c r="A12" s="11"/>
      <c r="B12" s="6"/>
      <c r="C12" s="11"/>
      <c r="D12" s="6"/>
      <c r="E12" s="23"/>
      <c r="F12" s="13"/>
      <c r="G12" s="17"/>
      <c r="H12" s="12"/>
      <c r="I12" s="23"/>
      <c r="J12" s="7"/>
      <c r="K12" s="13"/>
      <c r="L12" s="6"/>
      <c r="M12" s="16"/>
      <c r="N12" s="15"/>
      <c r="O12" s="21" t="e">
        <f>#REF!/L5</f>
        <v>#REF!</v>
      </c>
    </row>
    <row r="13" spans="1:14" ht="13.5" thickBot="1">
      <c r="A13" s="76" t="s">
        <v>16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  <c r="L13" s="2">
        <f>SUM(L8:L12)</f>
        <v>0</v>
      </c>
      <c r="M13" s="2">
        <f>SUM(M8:M12)</f>
        <v>7412500</v>
      </c>
      <c r="N13" s="2">
        <f>SUM(N8:N12)</f>
        <v>2137500</v>
      </c>
    </row>
    <row r="14" ht="12.75">
      <c r="L14" s="3"/>
    </row>
    <row r="15" spans="1:14" ht="12.75">
      <c r="A15" s="85" t="s">
        <v>35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ht="13.5" thickBot="1"/>
    <row r="17" spans="1:14" ht="40.5" customHeight="1">
      <c r="A17" s="79" t="s">
        <v>52</v>
      </c>
      <c r="B17" s="80"/>
      <c r="C17" s="81"/>
      <c r="D17" s="81"/>
      <c r="E17" s="82">
        <v>16145000</v>
      </c>
      <c r="F17" s="83"/>
      <c r="H17" s="84" t="s">
        <v>20</v>
      </c>
      <c r="I17" s="80"/>
      <c r="J17" s="81"/>
      <c r="K17" s="81"/>
      <c r="L17" s="86">
        <f>L13+M13+N13</f>
        <v>9550000</v>
      </c>
      <c r="M17" s="87"/>
      <c r="N17" s="19"/>
    </row>
    <row r="18" spans="1:14" ht="51.75" customHeight="1">
      <c r="A18" s="74" t="s">
        <v>53</v>
      </c>
      <c r="B18" s="69"/>
      <c r="C18" s="71"/>
      <c r="D18" s="71"/>
      <c r="E18" s="70">
        <v>17378000</v>
      </c>
      <c r="F18" s="75"/>
      <c r="H18" s="68" t="s">
        <v>21</v>
      </c>
      <c r="I18" s="69"/>
      <c r="J18" s="73">
        <f>N13</f>
        <v>2137500</v>
      </c>
      <c r="K18" s="73"/>
      <c r="L18" s="71"/>
      <c r="M18" s="72"/>
      <c r="N18" s="20"/>
    </row>
    <row r="19" spans="1:14" ht="51.75" customHeight="1" thickBot="1">
      <c r="A19" s="68" t="s">
        <v>17</v>
      </c>
      <c r="B19" s="69"/>
      <c r="C19" s="70">
        <f>M13</f>
        <v>7412500</v>
      </c>
      <c r="D19" s="70"/>
      <c r="E19" s="71"/>
      <c r="F19" s="72"/>
      <c r="H19" s="63" t="s">
        <v>22</v>
      </c>
      <c r="I19" s="64"/>
      <c r="J19" s="65">
        <f>L13+M13</f>
        <v>7412500</v>
      </c>
      <c r="K19" s="65"/>
      <c r="L19" s="66"/>
      <c r="M19" s="67"/>
      <c r="N19" s="20"/>
    </row>
    <row r="20" spans="1:14" ht="28.5" customHeight="1" thickBot="1">
      <c r="A20" s="63" t="s">
        <v>18</v>
      </c>
      <c r="B20" s="64"/>
      <c r="C20" s="65">
        <f>E17-C19+E18</f>
        <v>26110500</v>
      </c>
      <c r="D20" s="65"/>
      <c r="E20" s="66"/>
      <c r="F20" s="67"/>
      <c r="H20" s="19"/>
      <c r="I20" s="19"/>
      <c r="J20" s="20"/>
      <c r="K20" s="20"/>
      <c r="L20" s="20"/>
      <c r="M20" s="20"/>
      <c r="N20" s="19"/>
    </row>
    <row r="21" spans="3:14" ht="25.5" customHeight="1" thickBot="1">
      <c r="C21" s="5"/>
      <c r="D21" s="5"/>
      <c r="E21" s="5"/>
      <c r="F21" s="5"/>
      <c r="H21" s="59" t="s">
        <v>19</v>
      </c>
      <c r="I21" s="60"/>
      <c r="J21" s="61">
        <f>SUM(J17:K19)</f>
        <v>9550000</v>
      </c>
      <c r="K21" s="61"/>
      <c r="L21" s="61">
        <f>SUM(L17:M19)</f>
        <v>9550000</v>
      </c>
      <c r="M21" s="62"/>
      <c r="N21" s="25"/>
    </row>
    <row r="22" spans="1:6" ht="13.5" thickBot="1">
      <c r="A22" s="59" t="s">
        <v>19</v>
      </c>
      <c r="B22" s="60"/>
      <c r="C22" s="61">
        <f>SUM(C17:D20)</f>
        <v>33523000</v>
      </c>
      <c r="D22" s="61"/>
      <c r="E22" s="61">
        <f>SUM(E17:F20)</f>
        <v>33523000</v>
      </c>
      <c r="F22" s="62"/>
    </row>
    <row r="24" ht="13.5" thickBot="1"/>
    <row r="25" spans="1:5" ht="12.75">
      <c r="A25" s="105" t="s">
        <v>36</v>
      </c>
      <c r="B25" s="106"/>
      <c r="C25" s="106"/>
      <c r="D25" s="106"/>
      <c r="E25" s="107"/>
    </row>
    <row r="26" spans="1:5" ht="52.5" customHeight="1">
      <c r="A26" s="101" t="s">
        <v>6</v>
      </c>
      <c r="B26" s="102"/>
      <c r="C26" s="35" t="s">
        <v>37</v>
      </c>
      <c r="D26" s="35" t="s">
        <v>38</v>
      </c>
      <c r="E26" s="36" t="s">
        <v>39</v>
      </c>
    </row>
    <row r="27" spans="1:5" ht="12.75">
      <c r="A27" s="101" t="s">
        <v>41</v>
      </c>
      <c r="B27" s="102"/>
      <c r="C27" s="37">
        <f>11255500+11678000</f>
        <v>22933500</v>
      </c>
      <c r="D27" s="38">
        <f aca="true" t="shared" si="0" ref="D27:D37">C27/$C$38</f>
        <v>0.6841124004414879</v>
      </c>
      <c r="E27" s="39">
        <f>$M$13*D27</f>
        <v>5070983.168272529</v>
      </c>
    </row>
    <row r="28" spans="1:5" ht="25.5" customHeight="1">
      <c r="A28" s="101" t="s">
        <v>42</v>
      </c>
      <c r="B28" s="102"/>
      <c r="C28" s="37">
        <f>260000+260000</f>
        <v>520000</v>
      </c>
      <c r="D28" s="38">
        <f t="shared" si="0"/>
        <v>0.015511738209587447</v>
      </c>
      <c r="E28" s="39">
        <f aca="true" t="shared" si="1" ref="E28:E37">$M$13*D28</f>
        <v>114980.75947856695</v>
      </c>
    </row>
    <row r="29" spans="1:5" ht="27" customHeight="1">
      <c r="A29" s="101" t="s">
        <v>43</v>
      </c>
      <c r="B29" s="102"/>
      <c r="C29" s="37">
        <f>234000+234000</f>
        <v>468000</v>
      </c>
      <c r="D29" s="38">
        <f t="shared" si="0"/>
        <v>0.013960564388628702</v>
      </c>
      <c r="E29" s="39">
        <f t="shared" si="1"/>
        <v>103482.68353071026</v>
      </c>
    </row>
    <row r="30" spans="1:5" ht="12.75">
      <c r="A30" s="101" t="s">
        <v>44</v>
      </c>
      <c r="B30" s="102"/>
      <c r="C30" s="37">
        <f>208000+416000</f>
        <v>624000</v>
      </c>
      <c r="D30" s="38">
        <f t="shared" si="0"/>
        <v>0.01861408585150494</v>
      </c>
      <c r="E30" s="39">
        <f t="shared" si="1"/>
        <v>137976.91137428035</v>
      </c>
    </row>
    <row r="31" spans="1:5" ht="25.5" customHeight="1">
      <c r="A31" s="101" t="s">
        <v>45</v>
      </c>
      <c r="B31" s="102"/>
      <c r="C31" s="37">
        <f>338000+546000</f>
        <v>884000</v>
      </c>
      <c r="D31" s="38">
        <f t="shared" si="0"/>
        <v>0.02636995495629866</v>
      </c>
      <c r="E31" s="39">
        <f t="shared" si="1"/>
        <v>195467.2911135638</v>
      </c>
    </row>
    <row r="32" spans="1:5" ht="12.75">
      <c r="A32" s="101" t="s">
        <v>46</v>
      </c>
      <c r="B32" s="102"/>
      <c r="C32" s="37">
        <f>312000+312000</f>
        <v>624000</v>
      </c>
      <c r="D32" s="38">
        <f t="shared" si="0"/>
        <v>0.01861408585150494</v>
      </c>
      <c r="E32" s="39">
        <f t="shared" si="1"/>
        <v>137976.91137428035</v>
      </c>
    </row>
    <row r="33" spans="1:5" ht="12.75">
      <c r="A33" s="101" t="s">
        <v>47</v>
      </c>
      <c r="B33" s="102"/>
      <c r="C33" s="37">
        <f>312000+416000</f>
        <v>728000</v>
      </c>
      <c r="D33" s="38">
        <f t="shared" si="0"/>
        <v>0.021716433493422425</v>
      </c>
      <c r="E33" s="39">
        <f t="shared" si="1"/>
        <v>160973.06326999373</v>
      </c>
    </row>
    <row r="34" spans="1:5" ht="12.75">
      <c r="A34" s="101" t="s">
        <v>48</v>
      </c>
      <c r="B34" s="102"/>
      <c r="C34" s="37">
        <f>1501000+1629500</f>
        <v>3130500</v>
      </c>
      <c r="D34" s="38">
        <f t="shared" si="0"/>
        <v>0.0933836470482952</v>
      </c>
      <c r="E34" s="39">
        <f t="shared" si="1"/>
        <v>692206.2837454882</v>
      </c>
    </row>
    <row r="35" spans="1:5" ht="12.75">
      <c r="A35" s="101" t="s">
        <v>49</v>
      </c>
      <c r="B35" s="102"/>
      <c r="C35" s="37">
        <f>416000+390000</f>
        <v>806000</v>
      </c>
      <c r="D35" s="38">
        <f t="shared" si="0"/>
        <v>0.024043194224860544</v>
      </c>
      <c r="E35" s="39">
        <f t="shared" si="1"/>
        <v>178220.17719177878</v>
      </c>
    </row>
    <row r="36" spans="1:5" ht="12.75">
      <c r="A36" s="101" t="s">
        <v>51</v>
      </c>
      <c r="B36" s="102"/>
      <c r="C36" s="37">
        <f>1204500+1288500</f>
        <v>2493000</v>
      </c>
      <c r="D36" s="38">
        <f t="shared" si="0"/>
        <v>0.07436685260865675</v>
      </c>
      <c r="E36" s="39">
        <f t="shared" si="1"/>
        <v>551244.2949616681</v>
      </c>
    </row>
    <row r="37" spans="1:5" ht="12.75">
      <c r="A37" s="101" t="s">
        <v>50</v>
      </c>
      <c r="B37" s="102"/>
      <c r="C37" s="37">
        <f>104000+208000</f>
        <v>312000</v>
      </c>
      <c r="D37" s="38">
        <f t="shared" si="0"/>
        <v>0.00930704292575247</v>
      </c>
      <c r="E37" s="39">
        <f t="shared" si="1"/>
        <v>68988.45568714017</v>
      </c>
    </row>
    <row r="38" spans="1:5" ht="13.5" thickBot="1">
      <c r="A38" s="103" t="s">
        <v>40</v>
      </c>
      <c r="B38" s="104"/>
      <c r="C38" s="40">
        <f>SUM(C27:C37)</f>
        <v>33523000</v>
      </c>
      <c r="D38" s="42">
        <f>SUM(D27:D37)</f>
        <v>0.9999999999999999</v>
      </c>
      <c r="E38" s="41">
        <f>SUM(E27:E37)</f>
        <v>7412499.999999999</v>
      </c>
    </row>
    <row r="42" spans="1:14" s="31" customFormat="1" ht="13.5" thickBot="1">
      <c r="A42" s="14"/>
      <c r="B42" s="14"/>
      <c r="C42" s="14"/>
      <c r="D42" s="14"/>
      <c r="E42" s="4"/>
      <c r="F42" s="4"/>
      <c r="G42" s="18"/>
      <c r="L42" s="14"/>
      <c r="M42" s="14"/>
      <c r="N42" s="33"/>
    </row>
    <row r="43" spans="1:14" s="31" customFormat="1" ht="12.75">
      <c r="A43" s="31" t="s">
        <v>26</v>
      </c>
      <c r="G43" s="32"/>
      <c r="N43" s="34" t="s">
        <v>28</v>
      </c>
    </row>
    <row r="44" spans="1:7" ht="12.75">
      <c r="A44" s="31" t="s">
        <v>27</v>
      </c>
      <c r="B44" s="31"/>
      <c r="C44" s="31"/>
      <c r="D44" s="31"/>
      <c r="E44" s="31"/>
      <c r="F44" s="31"/>
      <c r="G44" s="32"/>
    </row>
    <row r="45" spans="1:7" s="31" customFormat="1" ht="12.75">
      <c r="A45" s="4"/>
      <c r="B45" s="4"/>
      <c r="C45" s="4"/>
      <c r="D45" s="4"/>
      <c r="E45" s="4"/>
      <c r="F45" s="4"/>
      <c r="G45" s="18"/>
    </row>
    <row r="46" spans="1:7" s="31" customFormat="1" ht="12.75">
      <c r="A46" s="31" t="s">
        <v>29</v>
      </c>
      <c r="B46" s="31" t="s">
        <v>30</v>
      </c>
      <c r="G46" s="32"/>
    </row>
    <row r="47" spans="1:7" ht="12.75">
      <c r="A47" s="31" t="s">
        <v>31</v>
      </c>
      <c r="B47" s="31" t="s">
        <v>32</v>
      </c>
      <c r="C47" s="31"/>
      <c r="D47" s="31"/>
      <c r="E47" s="31"/>
      <c r="F47" s="31"/>
      <c r="G47" s="32"/>
    </row>
  </sheetData>
  <sheetProtection/>
  <mergeCells count="61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13:K13"/>
    <mergeCell ref="A15:N15"/>
    <mergeCell ref="A17:B17"/>
    <mergeCell ref="C17:D17"/>
    <mergeCell ref="E17:F17"/>
    <mergeCell ref="H17:I17"/>
    <mergeCell ref="J17:K17"/>
    <mergeCell ref="L17:M17"/>
    <mergeCell ref="H18:I18"/>
    <mergeCell ref="J18:K18"/>
    <mergeCell ref="L18:M18"/>
    <mergeCell ref="A18:B18"/>
    <mergeCell ref="C18:D18"/>
    <mergeCell ref="E18:F18"/>
    <mergeCell ref="A20:B20"/>
    <mergeCell ref="C20:D20"/>
    <mergeCell ref="E20:F20"/>
    <mergeCell ref="H19:I19"/>
    <mergeCell ref="J19:K19"/>
    <mergeCell ref="L19:M19"/>
    <mergeCell ref="A19:B19"/>
    <mergeCell ref="C19:D19"/>
    <mergeCell ref="E19:F19"/>
    <mergeCell ref="A22:B22"/>
    <mergeCell ref="C22:D22"/>
    <mergeCell ref="E22:F22"/>
    <mergeCell ref="H21:I21"/>
    <mergeCell ref="J21:K21"/>
    <mergeCell ref="L21:M21"/>
    <mergeCell ref="A25:E25"/>
    <mergeCell ref="A26:B26"/>
    <mergeCell ref="A27:B27"/>
    <mergeCell ref="A28:B28"/>
    <mergeCell ref="A30:B30"/>
    <mergeCell ref="A32:B32"/>
    <mergeCell ref="A34:B34"/>
    <mergeCell ref="A37:B37"/>
    <mergeCell ref="A38:B38"/>
    <mergeCell ref="A29:B29"/>
    <mergeCell ref="A31:B31"/>
    <mergeCell ref="A33:B33"/>
    <mergeCell ref="A35:B35"/>
    <mergeCell ref="A36:B36"/>
  </mergeCells>
  <printOptions/>
  <pageMargins left="0.3937007874015748" right="0.3937007874015748" top="0.3937007874015748" bottom="0.3937007874015748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2017-10-14T18:10:25Z</cp:lastPrinted>
  <dcterms:created xsi:type="dcterms:W3CDTF">2009-01-01T16:41:42Z</dcterms:created>
  <dcterms:modified xsi:type="dcterms:W3CDTF">2019-03-20T19:32:16Z</dcterms:modified>
  <cp:category/>
  <cp:version/>
  <cp:contentType/>
  <cp:contentStatus/>
</cp:coreProperties>
</file>